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192.168.0.7\공유\7. 급여및 회계관리-월별지출\2.센터회계\2026년\"/>
    </mc:Choice>
  </mc:AlternateContent>
  <xr:revisionPtr revIDLastSave="0" documentId="13_ncr:1_{96BD2EBD-2F21-4794-959F-FD24A914F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세입,세출" sheetId="1" r:id="rId1"/>
    <sheet name="세입" sheetId="2" r:id="rId2"/>
    <sheet name="세출내역서" sheetId="3" r:id="rId3"/>
  </sheets>
  <definedNames>
    <definedName name="_xlnm.Print_Area" localSheetId="2">세출내역서!$A$1:$H$31</definedName>
    <definedName name="_xlnm.Print_Titles" localSheetId="2">세출내역서!$3:$5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E5" i="2"/>
  <c r="D5" i="2"/>
  <c r="C5" i="2"/>
  <c r="G17" i="3" l="1"/>
  <c r="L6" i="1"/>
  <c r="F6" i="3"/>
  <c r="K6" i="1"/>
  <c r="K28" i="1"/>
  <c r="M7" i="1"/>
  <c r="M8" i="1"/>
  <c r="M9" i="1"/>
  <c r="M10" i="1"/>
  <c r="M11" i="1"/>
  <c r="M12" i="1"/>
  <c r="M13" i="1"/>
  <c r="M15" i="1"/>
  <c r="M16" i="1"/>
  <c r="M19" i="1"/>
  <c r="M20" i="1"/>
  <c r="M21" i="1"/>
  <c r="M22" i="1"/>
  <c r="M23" i="1"/>
  <c r="M24" i="1"/>
  <c r="M25" i="1"/>
  <c r="M26" i="1"/>
  <c r="M29" i="1"/>
  <c r="M30" i="1"/>
  <c r="M31" i="1"/>
  <c r="M32" i="1"/>
  <c r="M33" i="1"/>
  <c r="L28" i="1"/>
  <c r="K27" i="1"/>
  <c r="K18" i="1" s="1"/>
  <c r="L18" i="1"/>
  <c r="K17" i="1"/>
  <c r="K14" i="1" s="1"/>
  <c r="L14" i="1"/>
  <c r="M27" i="1" l="1"/>
  <c r="M14" i="1"/>
  <c r="M18" i="1"/>
  <c r="M17" i="1"/>
  <c r="K5" i="1"/>
  <c r="M28" i="1"/>
  <c r="F7" i="1" l="1"/>
  <c r="F8" i="1"/>
  <c r="F9" i="1"/>
  <c r="F10" i="1"/>
  <c r="F12" i="1"/>
  <c r="F13" i="1"/>
  <c r="E5" i="1"/>
  <c r="D6" i="1"/>
  <c r="F6" i="1" s="1"/>
  <c r="D6" i="3"/>
  <c r="D16" i="3"/>
  <c r="D26" i="3"/>
  <c r="E11" i="2"/>
  <c r="E6" i="2"/>
  <c r="F12" i="3"/>
  <c r="F26" i="3"/>
  <c r="F16" i="3"/>
  <c r="L5" i="1" l="1"/>
  <c r="M5" i="1" s="1"/>
  <c r="M6" i="1"/>
  <c r="F5" i="3"/>
  <c r="D11" i="1"/>
  <c r="F11" i="1" s="1"/>
  <c r="J6" i="1"/>
  <c r="E6" i="3"/>
  <c r="D11" i="2"/>
  <c r="D9" i="2"/>
  <c r="D8" i="2"/>
  <c r="D7" i="2"/>
  <c r="E26" i="3"/>
  <c r="G26" i="3" s="1"/>
  <c r="E16" i="3"/>
  <c r="E12" i="3"/>
  <c r="G12" i="3" s="1"/>
  <c r="G8" i="3"/>
  <c r="G9" i="3"/>
  <c r="G10" i="3"/>
  <c r="G11" i="3"/>
  <c r="G13" i="3"/>
  <c r="G14" i="3"/>
  <c r="G18" i="3"/>
  <c r="G19" i="3"/>
  <c r="G20" i="3"/>
  <c r="G21" i="3"/>
  <c r="G22" i="3"/>
  <c r="G23" i="3"/>
  <c r="G27" i="3"/>
  <c r="G28" i="3"/>
  <c r="G29" i="3"/>
  <c r="G30" i="3"/>
  <c r="G31" i="3"/>
  <c r="G7" i="3"/>
  <c r="E25" i="3"/>
  <c r="G25" i="3" s="1"/>
  <c r="E15" i="3"/>
  <c r="G15" i="3" s="1"/>
  <c r="D5" i="1" l="1"/>
  <c r="F5" i="1" s="1"/>
  <c r="G16" i="3"/>
  <c r="E5" i="3"/>
  <c r="D6" i="2"/>
  <c r="F5" i="2" l="1"/>
</calcChain>
</file>

<file path=xl/sharedStrings.xml><?xml version="1.0" encoding="utf-8"?>
<sst xmlns="http://schemas.openxmlformats.org/spreadsheetml/2006/main" count="151" uniqueCount="94">
  <si>
    <t>세  입  예  산</t>
  </si>
  <si>
    <t>세   출   예   산</t>
  </si>
  <si>
    <t>항</t>
  </si>
  <si>
    <t>목</t>
  </si>
  <si>
    <t>증감</t>
  </si>
  <si>
    <t>관</t>
  </si>
  <si>
    <t>합   계</t>
  </si>
  <si>
    <t>합    계</t>
  </si>
  <si>
    <t xml:space="preserve">   소계</t>
  </si>
  <si>
    <t>장애인
활동지원
사업</t>
  </si>
  <si>
    <t>인건비</t>
  </si>
  <si>
    <t>소계</t>
  </si>
  <si>
    <t xml:space="preserve">   서비스 수입</t>
  </si>
  <si>
    <t>급여</t>
  </si>
  <si>
    <t>이월금</t>
  </si>
  <si>
    <t>전년도 이월금</t>
  </si>
  <si>
    <t>제수당</t>
  </si>
  <si>
    <t xml:space="preserve"> 소계</t>
  </si>
  <si>
    <t>퇴직적립금</t>
  </si>
  <si>
    <t>예금이자 수입</t>
  </si>
  <si>
    <t>사회보험부담금</t>
  </si>
  <si>
    <t xml:space="preserve"> 기타잡수입</t>
  </si>
  <si>
    <t>기타후생경비</t>
  </si>
  <si>
    <t>업무추진비</t>
  </si>
  <si>
    <t>기관운영비</t>
  </si>
  <si>
    <t>직책보조비</t>
  </si>
  <si>
    <t>회의비</t>
  </si>
  <si>
    <t>운영비</t>
  </si>
  <si>
    <t>여비</t>
  </si>
  <si>
    <t>수용비및수수료</t>
  </si>
  <si>
    <t>공공요금</t>
  </si>
  <si>
    <t>제세공과금</t>
  </si>
  <si>
    <t>차량비</t>
  </si>
  <si>
    <t>연료비</t>
  </si>
  <si>
    <t>피복비</t>
  </si>
  <si>
    <t>교육 및 행사비</t>
  </si>
  <si>
    <t>기타운영비</t>
  </si>
  <si>
    <t>시설비</t>
  </si>
  <si>
    <t>자산취득비</t>
  </si>
  <si>
    <t>시설비및유지비</t>
  </si>
  <si>
    <t>잡지출</t>
  </si>
  <si>
    <t>예비비</t>
  </si>
  <si>
    <t>2024년</t>
  </si>
  <si>
    <t>세 입 내 역</t>
  </si>
  <si>
    <t xml:space="preserve"> 사업수입</t>
  </si>
  <si>
    <t>가산수당</t>
  </si>
  <si>
    <t>잡수입</t>
  </si>
  <si>
    <t>기타잡수입</t>
  </si>
  <si>
    <t xml:space="preserve">인건비
</t>
  </si>
  <si>
    <t>업무
추진비</t>
  </si>
  <si>
    <t>시설장비유지비</t>
  </si>
  <si>
    <t>2024년</t>
    <phoneticPr fontId="15" type="noConversion"/>
  </si>
  <si>
    <t>가산수당</t>
    <phoneticPr fontId="15" type="noConversion"/>
  </si>
  <si>
    <t>항</t>
    <phoneticPr fontId="15" type="noConversion"/>
  </si>
  <si>
    <t xml:space="preserve"> </t>
    <phoneticPr fontId="15" type="noConversion"/>
  </si>
  <si>
    <t>연료비</t>
    <phoneticPr fontId="15" type="noConversion"/>
  </si>
  <si>
    <t>원거리교통비</t>
    <phoneticPr fontId="15" type="noConversion"/>
  </si>
  <si>
    <t>시설비</t>
    <phoneticPr fontId="15" type="noConversion"/>
  </si>
  <si>
    <t>원거리교통비</t>
    <phoneticPr fontId="15" type="noConversion"/>
  </si>
  <si>
    <t>2025년</t>
    <phoneticPr fontId="15" type="noConversion"/>
  </si>
  <si>
    <t>항목</t>
    <phoneticPr fontId="15" type="noConversion"/>
  </si>
  <si>
    <t>합    계</t>
    <phoneticPr fontId="15" type="noConversion"/>
  </si>
  <si>
    <t>2026년</t>
    <phoneticPr fontId="15" type="noConversion"/>
  </si>
  <si>
    <t>2026년 장애인활동지원  세입 내역서</t>
    <phoneticPr fontId="15" type="noConversion"/>
  </si>
  <si>
    <t>150시간Ⅹ250명Ⅹ17,270원Ⅹ12개월</t>
    <phoneticPr fontId="15" type="noConversion"/>
  </si>
  <si>
    <t>원거리교통비: 60명Ⅹ170,000Ⅹ12개월
                    =122,400,000</t>
    <phoneticPr fontId="15" type="noConversion"/>
  </si>
  <si>
    <t>가산수당 : 35명Ⅹ300,000X12개월=126,000,000</t>
    <phoneticPr fontId="15" type="noConversion"/>
  </si>
  <si>
    <t>2026년 장애인활동지원 사업 세입,세출 총괄표</t>
    <phoneticPr fontId="15" type="noConversion"/>
  </si>
  <si>
    <t>퇴직금환급금</t>
    <phoneticPr fontId="15" type="noConversion"/>
  </si>
  <si>
    <t>2026년도</t>
    <phoneticPr fontId="15" type="noConversion"/>
  </si>
  <si>
    <t>2026년 장애인활동지원 세출 내역서</t>
    <phoneticPr fontId="15" type="noConversion"/>
  </si>
  <si>
    <t xml:space="preserve">        127,166Ⅹ2회=254,332</t>
    <phoneticPr fontId="15" type="noConversion"/>
  </si>
  <si>
    <t>기타후생경비:5,000,000Ⅹ12개월=60,000,000
(활동지원사복리후생,연말간담회,활동지원사힐링여행/생일축하금,애경사,축의금/향정신성의약품검사/통신료/우수사원상장수여및포상금/김치나눔/크리마스케잌/활동지원사후원물품연말정산기부금/파일수첨)
명절선물 : 250명Ⅹ50,000Ⅹ2회=25,000,000</t>
    <phoneticPr fontId="21" type="noConversion"/>
  </si>
  <si>
    <t>케어플윅스,장소대여비  500,000원 × 12개월 = 6,000,000원</t>
    <phoneticPr fontId="15" type="noConversion"/>
  </si>
  <si>
    <t>직책조보비:1,000,000Ⅹ12개월=12,000,000</t>
    <phoneticPr fontId="15" type="noConversion"/>
  </si>
  <si>
    <r>
      <t>공공요금:1,000,000</t>
    </r>
    <r>
      <rPr>
        <sz val="8"/>
        <rFont val="맑은 고딕"/>
        <family val="3"/>
        <charset val="129"/>
      </rPr>
      <t>Ⅹ</t>
    </r>
    <r>
      <rPr>
        <sz val="8"/>
        <rFont val="굴림"/>
        <family val="3"/>
        <charset val="129"/>
      </rPr>
      <t>12개월=12,000,000</t>
    </r>
    <phoneticPr fontId="15" type="noConversion"/>
  </si>
  <si>
    <t>잡지출:  300,000Ⅹ12개월=3,600,000</t>
    <phoneticPr fontId="15" type="noConversion"/>
  </si>
  <si>
    <t>건물임차료:700,000Ⅹ12개월=8,400,000
200,000Ⅹ12개월=2,400,000</t>
    <phoneticPr fontId="15" type="noConversion"/>
  </si>
  <si>
    <r>
      <t xml:space="preserve">활동지원사
150시간Ⅹ250명Ⅹ10,450Ⅹ12개월=4,702,500,000
전담인력
5,623,000Ⅹ1명Ⅹ12개월=67,476,000
3,650,400Ⅹ1명Ⅹ12개월=43,804,800
2,728,900Ⅹ1명Ⅹ12개월=32,746,800              </t>
    </r>
    <r>
      <rPr>
        <sz val="10"/>
        <color theme="1"/>
        <rFont val="맑은 고딕"/>
        <family val="3"/>
        <charset val="129"/>
      </rPr>
      <t xml:space="preserve">     </t>
    </r>
    <r>
      <rPr>
        <sz val="8"/>
        <color theme="1"/>
        <rFont val="맑은 고딕"/>
        <family val="3"/>
        <charset val="129"/>
      </rPr>
      <t xml:space="preserve">
2,544,400Ⅹ1명Ⅹ12개월=30,532,800
2,245,710Ⅹ1명Ⅹ12개월=26,948,520</t>
    </r>
    <phoneticPr fontId="21" type="noConversion"/>
  </si>
  <si>
    <t>활동지원사
-주휴수당:150시간Ⅹ250명Ⅹ2,103Ⅹ12개월=946,350,000
-법정제수당:150시간Ⅹ250명Ⅹ601Ⅹ12개월=270,450,000
-연월차수당:150시간Ⅹ250명Ⅹ601Ⅹ12개월=270,450,000
-원거리교통비:60명Ⅹ170,000Ⅹ12개월=122,400,000
-가산수당:35명Ⅹ300,000Ⅹ12개월=126.000,000
전담인력
-제수당:휴가비500,000Ⅹ5명=2,500,000
-명절휴가비:(13,772,800Ⅹ60%)Ⅹ2회=16,527,360</t>
    <phoneticPr fontId="21" type="noConversion"/>
  </si>
  <si>
    <t>차량할부금. 유류비 500,000Ⅹ12개월=6,000,000 /자동차세:200,00Ⅹ2개월=400,00</t>
    <phoneticPr fontId="15" type="noConversion"/>
  </si>
  <si>
    <t>사업수입</t>
    <phoneticPr fontId="15" type="noConversion"/>
  </si>
  <si>
    <t>기타잡수입</t>
    <phoneticPr fontId="15" type="noConversion"/>
  </si>
  <si>
    <t>합   계</t>
    <phoneticPr fontId="15" type="noConversion"/>
  </si>
  <si>
    <t>기타수입</t>
    <phoneticPr fontId="15" type="noConversion"/>
  </si>
  <si>
    <t xml:space="preserve">
잡수입
</t>
    <phoneticPr fontId="15" type="noConversion"/>
  </si>
  <si>
    <t>운영위원회 : 420,000X6개월=2,520,000
노사협의회 : 180,000Ⅹ4개월=720,000</t>
    <phoneticPr fontId="21" type="noConversion"/>
  </si>
  <si>
    <r>
      <t>수용비및수수료:2,000,000</t>
    </r>
    <r>
      <rPr>
        <sz val="8"/>
        <rFont val="맑은 고딕"/>
        <family val="3"/>
        <charset val="129"/>
      </rPr>
      <t>Ⅹ</t>
    </r>
    <r>
      <rPr>
        <sz val="8"/>
        <rFont val="굴림"/>
        <family val="3"/>
        <charset val="129"/>
      </rPr>
      <t>12개월=24,000,000
프로그램사용료:2,000,000</t>
    </r>
    <r>
      <rPr>
        <sz val="8"/>
        <rFont val="맑은 고딕"/>
        <family val="3"/>
        <charset val="129"/>
      </rPr>
      <t>Ⅹ</t>
    </r>
    <r>
      <rPr>
        <sz val="8"/>
        <rFont val="굴림"/>
        <family val="3"/>
        <charset val="129"/>
      </rPr>
      <t>1회=2,000,000
회계기장료:400,000</t>
    </r>
    <r>
      <rPr>
        <sz val="8"/>
        <rFont val="맑은 고딕"/>
        <family val="3"/>
        <charset val="129"/>
      </rPr>
      <t>Ⅹ</t>
    </r>
    <r>
      <rPr>
        <sz val="8"/>
        <rFont val="굴림"/>
        <family val="3"/>
        <charset val="129"/>
      </rPr>
      <t>12개월=4,800,000매출조정료
자산관리수수료,연말정산수수료:2,111,580
노무사저문료: 330,000Ⅹ12개월=3,960,000</t>
    </r>
    <phoneticPr fontId="15" type="noConversion"/>
  </si>
  <si>
    <r>
      <t>근로소득세,지방세,배상책임보험,단체안심보험,화재배상보험,중간예납,주민세(종업원분)
제세공과금:10,000,000</t>
    </r>
    <r>
      <rPr>
        <sz val="8"/>
        <rFont val="맑은 고딕"/>
        <family val="3"/>
        <charset val="129"/>
      </rPr>
      <t>Ⅹ</t>
    </r>
    <r>
      <rPr>
        <sz val="8"/>
        <rFont val="굴림"/>
        <family val="3"/>
        <charset val="129"/>
      </rPr>
      <t>12개월=120,000,000</t>
    </r>
    <phoneticPr fontId="15" type="noConversion"/>
  </si>
  <si>
    <r>
      <t xml:space="preserve">
활동지원사
국민연금 : 월급여Ⅹ4.75%Ⅹ12개월=294,013,250
건강보험 : 월급여Ⅹ3.595%Ⅹ12개월=  222,521,500         </t>
    </r>
    <r>
      <rPr>
        <sz val="8"/>
        <color theme="1"/>
        <rFont val="맑은 고딕"/>
        <family val="3"/>
        <charset val="129"/>
      </rPr>
      <t xml:space="preserve">  활동지원사합계  월급여:515,812,500
장기요양 : 건강보험료Ⅹ13.14%=29,239,500
고용보험 : 월급여Ⅹ1.55%(실업0.9%+고안0.65%)Ⅹ12개월=95941,250
산재보험 : 월급여Ⅹ0.726%Ⅹ12개월=44,937,500
전담인력
국민연금 : 월급여Ⅹ4.75%Ⅹ12개월=9.571.668
건강보험 : 월급여Ⅹ3.595%Ⅹ12개월=7.244.244
장기요양:건강보험료Ⅹ13.14%=951,893
고용보험 : 월급여Ⅹ0.9%Ⅹ12개월=1,813,572                   전담인력합산:20,802,521
산재보험 : 월급여Ⅹ0.606%Ⅹ12개월=1,221,144
</t>
    </r>
    <phoneticPr fontId="21" type="noConversion"/>
  </si>
  <si>
    <r>
      <t xml:space="preserve">활동자원사 월급여 * 1/12 
월급여:기본시급:10,450주휴수당:2,103법정제수당:601연월차수당:601합계:13,755
13,755Ⅹ150시간=2,063,250Ⅹ250명=515,812,500
</t>
    </r>
    <r>
      <rPr>
        <sz val="8"/>
        <color theme="1"/>
        <rFont val="맑은 고딕"/>
        <family val="3"/>
        <charset val="129"/>
      </rPr>
      <t>전담인력급여 : 16,792,410</t>
    </r>
    <phoneticPr fontId="21" type="noConversion"/>
  </si>
  <si>
    <t>수용비 및  수수료</t>
    <phoneticPr fontId="15" type="noConversion"/>
  </si>
  <si>
    <t>사회보험부담금</t>
    <phoneticPr fontId="15" type="noConversion"/>
  </si>
  <si>
    <t xml:space="preserve"> 
장애인
활동지원사업
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</si>
</sst>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_-* #,##0_-;\-* #,##0_-;_-* &quot;-&quot;??_-;_-@_-"/>
    <numFmt numFmtId="179" formatCode="\(#,##0\);\-* #,##0_-;_-* &quot;-&quot;_-;_-@_-"/>
    <numFmt numFmtId="180" formatCode="\(#,###\)"/>
    <numFmt numFmtId="181" formatCode="0.0%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2"/>
      <name val="돋움"/>
      <family val="3"/>
      <charset val="129"/>
    </font>
    <font>
      <sz val="22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9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22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8.5"/>
      <name val="굴림"/>
      <family val="3"/>
      <charset val="129"/>
    </font>
    <font>
      <sz val="8.5"/>
      <name val="굴림"/>
      <family val="3"/>
      <charset val="129"/>
    </font>
    <font>
      <sz val="8.5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FF0000"/>
      <name val="굴림"/>
      <family val="3"/>
      <charset val="129"/>
    </font>
    <font>
      <sz val="11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2" fillId="0" borderId="0">
      <alignment vertical="center"/>
    </xf>
    <xf numFmtId="41" fontId="20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8" fillId="2" borderId="3" xfId="1" applyFont="1" applyFill="1" applyBorder="1" applyAlignment="1">
      <alignment horizontal="center" vertical="center"/>
    </xf>
    <xf numFmtId="41" fontId="8" fillId="0" borderId="1" xfId="5" applyFont="1" applyBorder="1" applyAlignment="1">
      <alignment horizontal="left" vertical="center"/>
    </xf>
    <xf numFmtId="41" fontId="10" fillId="0" borderId="1" xfId="5" applyFont="1" applyBorder="1" applyAlignment="1">
      <alignment horizontal="left" vertical="center"/>
    </xf>
    <xf numFmtId="0" fontId="7" fillId="2" borderId="3" xfId="1" applyFont="1" applyFill="1" applyBorder="1" applyAlignment="1">
      <alignment horizontal="center" vertical="center"/>
    </xf>
    <xf numFmtId="180" fontId="7" fillId="0" borderId="4" xfId="5" applyNumberFormat="1" applyFont="1" applyBorder="1" applyAlignment="1">
      <alignment horizontal="center" vertical="center"/>
    </xf>
    <xf numFmtId="180" fontId="8" fillId="0" borderId="4" xfId="5" applyNumberFormat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2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9" fillId="0" borderId="0" xfId="0" applyFont="1">
      <alignment vertical="center"/>
    </xf>
    <xf numFmtId="0" fontId="7" fillId="0" borderId="0" xfId="5" applyNumberFormat="1" applyFont="1" applyBorder="1" applyAlignment="1" applyProtection="1">
      <alignment horizontal="left" vertical="center" wrapText="1"/>
      <protection locked="0"/>
    </xf>
    <xf numFmtId="0" fontId="8" fillId="2" borderId="3" xfId="1" applyFont="1" applyFill="1" applyBorder="1" applyAlignment="1">
      <alignment horizontal="center" vertical="center" wrapText="1"/>
    </xf>
    <xf numFmtId="41" fontId="17" fillId="0" borderId="3" xfId="5" applyFont="1" applyBorder="1" applyAlignment="1">
      <alignment horizontal="center" vertical="center"/>
    </xf>
    <xf numFmtId="41" fontId="17" fillId="0" borderId="3" xfId="5" applyFont="1" applyBorder="1" applyAlignment="1">
      <alignment horizontal="left" vertical="center"/>
    </xf>
    <xf numFmtId="41" fontId="17" fillId="0" borderId="3" xfId="5" applyFont="1" applyFill="1" applyBorder="1" applyAlignment="1">
      <alignment horizontal="left" vertical="center"/>
    </xf>
    <xf numFmtId="179" fontId="17" fillId="0" borderId="3" xfId="5" applyNumberFormat="1" applyFont="1" applyBorder="1" applyAlignment="1">
      <alignment horizontal="center" vertical="center"/>
    </xf>
    <xf numFmtId="41" fontId="8" fillId="0" borderId="0" xfId="5" applyFont="1" applyFill="1" applyBorder="1" applyAlignment="1">
      <alignment horizontal="left" vertical="center" indent="1"/>
    </xf>
    <xf numFmtId="3" fontId="22" fillId="0" borderId="3" xfId="0" applyNumberFormat="1" applyFont="1" applyBorder="1" applyAlignment="1">
      <alignment horizontal="right" vertical="center"/>
    </xf>
    <xf numFmtId="41" fontId="9" fillId="0" borderId="3" xfId="5" applyFont="1" applyBorder="1" applyAlignment="1">
      <alignment horizontal="right" vertical="center"/>
    </xf>
    <xf numFmtId="41" fontId="22" fillId="0" borderId="3" xfId="10" applyFont="1" applyBorder="1">
      <alignment vertical="center"/>
    </xf>
    <xf numFmtId="41" fontId="22" fillId="0" borderId="3" xfId="10" applyFont="1" applyBorder="1" applyAlignment="1">
      <alignment horizontal="right" vertical="center"/>
    </xf>
    <xf numFmtId="41" fontId="18" fillId="0" borderId="3" xfId="10" applyFont="1" applyBorder="1" applyAlignment="1">
      <alignment horizontal="right" vertical="center"/>
    </xf>
    <xf numFmtId="41" fontId="22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7" fillId="2" borderId="7" xfId="1" applyFont="1" applyFill="1" applyBorder="1" applyAlignment="1">
      <alignment horizontal="center" vertical="center"/>
    </xf>
    <xf numFmtId="41" fontId="8" fillId="0" borderId="8" xfId="5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41" fontId="8" fillId="0" borderId="3" xfId="5" applyFont="1" applyFill="1" applyBorder="1" applyAlignment="1">
      <alignment horizontal="center" vertical="center"/>
    </xf>
    <xf numFmtId="0" fontId="7" fillId="0" borderId="3" xfId="5" applyNumberFormat="1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>
      <alignment vertical="center"/>
    </xf>
    <xf numFmtId="0" fontId="23" fillId="3" borderId="3" xfId="0" applyFont="1" applyFill="1" applyBorder="1" applyAlignment="1">
      <alignment horizontal="left" vertical="center" wrapText="1"/>
    </xf>
    <xf numFmtId="41" fontId="28" fillId="3" borderId="3" xfId="10" applyFont="1" applyFill="1" applyBorder="1" applyAlignment="1">
      <alignment horizontal="right" vertical="center"/>
    </xf>
    <xf numFmtId="41" fontId="8" fillId="3" borderId="3" xfId="5" applyFont="1" applyFill="1" applyBorder="1" applyAlignment="1">
      <alignment horizontal="right" vertical="center"/>
    </xf>
    <xf numFmtId="41" fontId="28" fillId="0" borderId="3" xfId="10" applyFont="1" applyBorder="1" applyAlignment="1">
      <alignment horizontal="right" vertical="center"/>
    </xf>
    <xf numFmtId="3" fontId="28" fillId="0" borderId="3" xfId="0" applyNumberFormat="1" applyFont="1" applyBorder="1" applyAlignment="1">
      <alignment horizontal="right" vertical="center"/>
    </xf>
    <xf numFmtId="41" fontId="8" fillId="0" borderId="3" xfId="5" applyFont="1" applyBorder="1" applyAlignment="1">
      <alignment horizontal="right" vertical="center"/>
    </xf>
    <xf numFmtId="41" fontId="28" fillId="0" borderId="3" xfId="10" applyFont="1" applyBorder="1">
      <alignment vertical="center"/>
    </xf>
    <xf numFmtId="41" fontId="8" fillId="0" borderId="3" xfId="5" applyFont="1" applyBorder="1" applyAlignment="1">
      <alignment horizontal="left" vertical="center"/>
    </xf>
    <xf numFmtId="41" fontId="18" fillId="0" borderId="3" xfId="10" applyFont="1" applyBorder="1">
      <alignment vertical="center"/>
    </xf>
    <xf numFmtId="41" fontId="28" fillId="3" borderId="3" xfId="0" applyNumberFormat="1" applyFont="1" applyFill="1" applyBorder="1" applyAlignment="1">
      <alignment horizontal="right" vertical="center"/>
    </xf>
    <xf numFmtId="3" fontId="28" fillId="3" borderId="3" xfId="0" applyNumberFormat="1" applyFont="1" applyFill="1" applyBorder="1" applyAlignment="1">
      <alignment horizontal="right" vertical="center"/>
    </xf>
    <xf numFmtId="41" fontId="28" fillId="3" borderId="3" xfId="10" applyFont="1" applyFill="1" applyBorder="1">
      <alignment vertical="center"/>
    </xf>
    <xf numFmtId="0" fontId="8" fillId="0" borderId="3" xfId="1" applyFont="1" applyBorder="1" applyAlignment="1">
      <alignment horizontal="left" vertical="center"/>
    </xf>
    <xf numFmtId="41" fontId="8" fillId="0" borderId="3" xfId="4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41" fontId="8" fillId="0" borderId="3" xfId="5" applyFont="1" applyBorder="1" applyAlignment="1">
      <alignment vertical="center"/>
    </xf>
    <xf numFmtId="178" fontId="8" fillId="0" borderId="3" xfId="5" applyNumberFormat="1" applyFont="1" applyBorder="1" applyAlignment="1">
      <alignment horizontal="left" vertical="center"/>
    </xf>
    <xf numFmtId="41" fontId="8" fillId="0" borderId="3" xfId="5" applyFont="1" applyFill="1" applyBorder="1" applyAlignment="1">
      <alignment vertical="center"/>
    </xf>
    <xf numFmtId="180" fontId="8" fillId="0" borderId="3" xfId="4" applyNumberFormat="1" applyFont="1" applyBorder="1" applyAlignment="1">
      <alignment horizontal="center" vertical="center"/>
    </xf>
    <xf numFmtId="41" fontId="8" fillId="0" borderId="3" xfId="5" applyFont="1" applyBorder="1" applyAlignment="1">
      <alignment horizontal="center" vertical="center"/>
    </xf>
    <xf numFmtId="178" fontId="8" fillId="0" borderId="3" xfId="5" applyNumberFormat="1" applyFont="1" applyBorder="1" applyAlignment="1">
      <alignment horizontal="right" vertical="center"/>
    </xf>
    <xf numFmtId="41" fontId="8" fillId="0" borderId="3" xfId="4" applyFont="1" applyBorder="1" applyAlignment="1">
      <alignment horizontal="left" vertical="center"/>
    </xf>
    <xf numFmtId="41" fontId="8" fillId="0" borderId="3" xfId="4" applyFont="1" applyBorder="1" applyAlignment="1">
      <alignment horizontal="right" vertical="center"/>
    </xf>
    <xf numFmtId="179" fontId="8" fillId="0" borderId="3" xfId="4" applyNumberFormat="1" applyFont="1" applyBorder="1" applyAlignment="1">
      <alignment horizontal="center" vertical="center"/>
    </xf>
    <xf numFmtId="41" fontId="8" fillId="0" borderId="3" xfId="4" applyFont="1" applyBorder="1" applyAlignment="1">
      <alignment vertical="center"/>
    </xf>
    <xf numFmtId="41" fontId="28" fillId="0" borderId="3" xfId="0" applyNumberFormat="1" applyFont="1" applyBorder="1" applyAlignment="1">
      <alignment horizontal="right" vertical="center"/>
    </xf>
    <xf numFmtId="41" fontId="8" fillId="0" borderId="3" xfId="4" applyFont="1" applyBorder="1" applyAlignment="1">
      <alignment horizontal="left" vertical="center" wrapText="1"/>
    </xf>
    <xf numFmtId="0" fontId="7" fillId="0" borderId="3" xfId="1" applyFont="1" applyBorder="1" applyAlignment="1">
      <alignment vertical="center"/>
    </xf>
    <xf numFmtId="180" fontId="7" fillId="0" borderId="3" xfId="5" applyNumberFormat="1" applyFont="1" applyBorder="1" applyAlignment="1">
      <alignment horizontal="center" vertical="center"/>
    </xf>
    <xf numFmtId="41" fontId="6" fillId="0" borderId="3" xfId="5" applyFont="1" applyBorder="1" applyAlignment="1">
      <alignment horizontal="center" vertical="center"/>
    </xf>
    <xf numFmtId="41" fontId="6" fillId="3" borderId="3" xfId="5" applyFont="1" applyFill="1" applyBorder="1" applyAlignment="1">
      <alignment horizontal="center" vertical="center"/>
    </xf>
    <xf numFmtId="41" fontId="7" fillId="0" borderId="3" xfId="5" applyFont="1" applyBorder="1" applyAlignment="1">
      <alignment horizontal="center" vertical="center"/>
    </xf>
    <xf numFmtId="41" fontId="7" fillId="0" borderId="3" xfId="5" applyFont="1" applyFill="1" applyBorder="1" applyAlignment="1">
      <alignment horizontal="center" vertical="center"/>
    </xf>
    <xf numFmtId="41" fontId="7" fillId="0" borderId="3" xfId="5" applyFont="1" applyFill="1" applyBorder="1" applyAlignment="1">
      <alignment vertical="center"/>
    </xf>
    <xf numFmtId="0" fontId="30" fillId="0" borderId="3" xfId="0" applyFont="1" applyBorder="1">
      <alignment vertical="center"/>
    </xf>
    <xf numFmtId="41" fontId="7" fillId="0" borderId="3" xfId="5" applyFont="1" applyFill="1" applyBorder="1" applyAlignment="1">
      <alignment horizontal="left" vertical="center" indent="1"/>
    </xf>
    <xf numFmtId="41" fontId="7" fillId="3" borderId="3" xfId="5" applyFont="1" applyFill="1" applyBorder="1" applyAlignment="1">
      <alignment horizontal="center" vertical="center"/>
    </xf>
    <xf numFmtId="180" fontId="7" fillId="0" borderId="13" xfId="5" applyNumberFormat="1" applyFont="1" applyBorder="1" applyAlignment="1">
      <alignment horizontal="center" vertical="center"/>
    </xf>
    <xf numFmtId="41" fontId="7" fillId="0" borderId="6" xfId="5" applyFont="1" applyBorder="1" applyAlignment="1">
      <alignment horizontal="left" vertical="center"/>
    </xf>
    <xf numFmtId="41" fontId="6" fillId="0" borderId="6" xfId="5" applyFont="1" applyBorder="1" applyAlignment="1">
      <alignment horizontal="left" vertical="center"/>
    </xf>
    <xf numFmtId="41" fontId="7" fillId="0" borderId="10" xfId="5" applyFont="1" applyBorder="1" applyAlignment="1">
      <alignment vertical="center"/>
    </xf>
    <xf numFmtId="0" fontId="30" fillId="0" borderId="12" xfId="0" applyFont="1" applyBorder="1">
      <alignment vertical="center"/>
    </xf>
    <xf numFmtId="41" fontId="7" fillId="0" borderId="1" xfId="5" applyFont="1" applyBorder="1" applyAlignment="1">
      <alignment horizontal="left" vertical="center"/>
    </xf>
    <xf numFmtId="41" fontId="6" fillId="0" borderId="1" xfId="5" applyFont="1" applyBorder="1" applyAlignment="1">
      <alignment horizontal="left" vertical="center"/>
    </xf>
    <xf numFmtId="41" fontId="7" fillId="0" borderId="8" xfId="5" applyFont="1" applyBorder="1" applyAlignment="1">
      <alignment vertical="center"/>
    </xf>
    <xf numFmtId="41" fontId="31" fillId="0" borderId="1" xfId="5" applyFont="1" applyBorder="1" applyAlignment="1">
      <alignment horizontal="left" vertical="center"/>
    </xf>
    <xf numFmtId="0" fontId="29" fillId="0" borderId="3" xfId="0" applyFont="1" applyBorder="1">
      <alignment vertical="center"/>
    </xf>
    <xf numFmtId="3" fontId="29" fillId="0" borderId="3" xfId="0" applyNumberFormat="1" applyFont="1" applyBorder="1" applyAlignment="1">
      <alignment horizontal="right" vertical="center"/>
    </xf>
    <xf numFmtId="178" fontId="8" fillId="3" borderId="3" xfId="5" applyNumberFormat="1" applyFont="1" applyFill="1" applyBorder="1" applyAlignment="1">
      <alignment horizontal="right" vertical="center"/>
    </xf>
    <xf numFmtId="41" fontId="25" fillId="0" borderId="1" xfId="5" applyFont="1" applyBorder="1" applyAlignment="1">
      <alignment horizontal="left" vertical="center"/>
    </xf>
    <xf numFmtId="41" fontId="27" fillId="3" borderId="3" xfId="0" applyNumberFormat="1" applyFont="1" applyFill="1" applyBorder="1">
      <alignment vertical="center"/>
    </xf>
    <xf numFmtId="41" fontId="8" fillId="3" borderId="3" xfId="5" applyFont="1" applyFill="1" applyBorder="1" applyAlignment="1">
      <alignment horizontal="center" vertical="center"/>
    </xf>
    <xf numFmtId="41" fontId="8" fillId="3" borderId="3" xfId="5" applyFont="1" applyFill="1" applyBorder="1" applyAlignment="1">
      <alignment horizontal="left" vertical="center"/>
    </xf>
    <xf numFmtId="41" fontId="29" fillId="3" borderId="3" xfId="5" applyFont="1" applyFill="1" applyBorder="1" applyAlignment="1">
      <alignment vertical="center"/>
    </xf>
    <xf numFmtId="41" fontId="10" fillId="0" borderId="3" xfId="5" applyFont="1" applyBorder="1" applyAlignment="1">
      <alignment horizontal="center" vertical="center"/>
    </xf>
    <xf numFmtId="41" fontId="8" fillId="3" borderId="3" xfId="5" applyFont="1" applyFill="1" applyBorder="1" applyAlignment="1">
      <alignment horizontal="center" vertical="center" wrapText="1"/>
    </xf>
    <xf numFmtId="41" fontId="17" fillId="0" borderId="3" xfId="5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9" fillId="0" borderId="3" xfId="5" applyNumberFormat="1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>
      <alignment horizontal="left" vertical="center"/>
    </xf>
    <xf numFmtId="41" fontId="27" fillId="0" borderId="3" xfId="0" applyNumberFormat="1" applyFont="1" applyBorder="1">
      <alignment vertical="center"/>
    </xf>
    <xf numFmtId="179" fontId="17" fillId="0" borderId="3" xfId="5" applyNumberFormat="1" applyFont="1" applyBorder="1" applyAlignment="1">
      <alignment vertical="center" wrapText="1"/>
    </xf>
    <xf numFmtId="179" fontId="17" fillId="0" borderId="11" xfId="5" applyNumberFormat="1" applyFont="1" applyBorder="1" applyAlignment="1">
      <alignment vertical="center" wrapText="1"/>
    </xf>
    <xf numFmtId="179" fontId="17" fillId="0" borderId="14" xfId="5" applyNumberFormat="1" applyFont="1" applyBorder="1" applyAlignment="1">
      <alignment vertical="center" wrapText="1"/>
    </xf>
    <xf numFmtId="179" fontId="17" fillId="0" borderId="12" xfId="5" applyNumberFormat="1" applyFont="1" applyBorder="1" applyAlignment="1">
      <alignment vertical="center" wrapText="1"/>
    </xf>
    <xf numFmtId="41" fontId="17" fillId="0" borderId="11" xfId="5" applyFont="1" applyBorder="1" applyAlignment="1">
      <alignment horizontal="center" vertical="center"/>
    </xf>
    <xf numFmtId="41" fontId="17" fillId="0" borderId="11" xfId="5" applyFont="1" applyBorder="1" applyAlignment="1">
      <alignment horizontal="left" vertical="center"/>
    </xf>
    <xf numFmtId="41" fontId="9" fillId="0" borderId="11" xfId="5" applyFont="1" applyBorder="1" applyAlignment="1">
      <alignment horizontal="right" vertical="center"/>
    </xf>
    <xf numFmtId="41" fontId="8" fillId="3" borderId="11" xfId="10" applyFont="1" applyFill="1" applyBorder="1" applyAlignment="1">
      <alignment horizontal="right" vertical="center"/>
    </xf>
    <xf numFmtId="41" fontId="17" fillId="0" borderId="11" xfId="5" applyFont="1" applyFill="1" applyBorder="1" applyAlignment="1">
      <alignment horizontal="left" vertical="center"/>
    </xf>
    <xf numFmtId="0" fontId="23" fillId="0" borderId="11" xfId="0" applyFont="1" applyBorder="1" applyAlignment="1">
      <alignment horizontal="left" vertical="center" wrapText="1"/>
    </xf>
    <xf numFmtId="41" fontId="17" fillId="0" borderId="12" xfId="5" applyFont="1" applyBorder="1" applyAlignment="1">
      <alignment horizontal="center" vertical="center" wrapText="1"/>
    </xf>
    <xf numFmtId="41" fontId="17" fillId="0" borderId="12" xfId="5" applyFont="1" applyBorder="1" applyAlignment="1">
      <alignment horizontal="left" vertical="center"/>
    </xf>
    <xf numFmtId="3" fontId="22" fillId="0" borderId="12" xfId="0" applyNumberFormat="1" applyFont="1" applyBorder="1" applyAlignment="1">
      <alignment horizontal="right" vertical="center"/>
    </xf>
    <xf numFmtId="41" fontId="28" fillId="3" borderId="12" xfId="10" applyFont="1" applyFill="1" applyBorder="1" applyAlignment="1">
      <alignment horizontal="right" vertical="center"/>
    </xf>
    <xf numFmtId="41" fontId="17" fillId="0" borderId="12" xfId="5" applyFont="1" applyFill="1" applyBorder="1" applyAlignment="1">
      <alignment horizontal="left" vertical="center"/>
    </xf>
    <xf numFmtId="0" fontId="22" fillId="0" borderId="12" xfId="0" applyFont="1" applyBorder="1" applyAlignment="1">
      <alignment horizontal="left" vertical="center" wrapText="1"/>
    </xf>
    <xf numFmtId="3" fontId="22" fillId="0" borderId="11" xfId="0" applyNumberFormat="1" applyFont="1" applyBorder="1" applyAlignment="1">
      <alignment horizontal="right" vertical="center"/>
    </xf>
    <xf numFmtId="3" fontId="28" fillId="3" borderId="11" xfId="0" applyNumberFormat="1" applyFont="1" applyFill="1" applyBorder="1" applyAlignment="1">
      <alignment horizontal="right" vertical="center"/>
    </xf>
    <xf numFmtId="0" fontId="22" fillId="0" borderId="11" xfId="0" applyFont="1" applyBorder="1" applyAlignment="1">
      <alignment horizontal="left" vertical="center" wrapText="1"/>
    </xf>
    <xf numFmtId="41" fontId="17" fillId="0" borderId="12" xfId="5" applyFont="1" applyBorder="1" applyAlignment="1">
      <alignment horizontal="center" vertical="center"/>
    </xf>
    <xf numFmtId="41" fontId="22" fillId="0" borderId="12" xfId="10" applyFont="1" applyBorder="1" applyAlignment="1">
      <alignment horizontal="right" vertical="center"/>
    </xf>
    <xf numFmtId="0" fontId="25" fillId="0" borderId="12" xfId="0" applyFont="1" applyBorder="1" applyAlignment="1">
      <alignment horizontal="left" vertical="center"/>
    </xf>
    <xf numFmtId="180" fontId="8" fillId="0" borderId="3" xfId="4" applyNumberFormat="1" applyFont="1" applyBorder="1" applyAlignment="1">
      <alignment horizontal="center" vertical="center" wrapText="1"/>
    </xf>
    <xf numFmtId="180" fontId="8" fillId="0" borderId="3" xfId="4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41" fontId="8" fillId="0" borderId="3" xfId="4" applyFont="1" applyBorder="1" applyAlignment="1">
      <alignment horizontal="center" vertical="center"/>
    </xf>
    <xf numFmtId="179" fontId="8" fillId="0" borderId="3" xfId="4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179" fontId="8" fillId="0" borderId="11" xfId="4" applyNumberFormat="1" applyFont="1" applyBorder="1" applyAlignment="1">
      <alignment horizontal="center" vertical="center"/>
    </xf>
    <xf numFmtId="179" fontId="8" fillId="0" borderId="14" xfId="4" applyNumberFormat="1" applyFont="1" applyBorder="1" applyAlignment="1">
      <alignment horizontal="center" vertical="center"/>
    </xf>
    <xf numFmtId="179" fontId="8" fillId="0" borderId="12" xfId="4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181" fontId="8" fillId="0" borderId="11" xfId="4" applyNumberFormat="1" applyFont="1" applyBorder="1" applyAlignment="1">
      <alignment horizontal="center" vertical="center"/>
    </xf>
    <xf numFmtId="181" fontId="8" fillId="0" borderId="14" xfId="4" applyNumberFormat="1" applyFont="1" applyBorder="1" applyAlignment="1">
      <alignment horizontal="center" vertical="center"/>
    </xf>
    <xf numFmtId="181" fontId="8" fillId="0" borderId="12" xfId="4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180" fontId="7" fillId="0" borderId="3" xfId="5" applyNumberFormat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179" fontId="17" fillId="0" borderId="11" xfId="5" applyNumberFormat="1" applyFont="1" applyBorder="1" applyAlignment="1">
      <alignment horizontal="center" vertical="center" wrapText="1"/>
    </xf>
    <xf numFmtId="179" fontId="17" fillId="0" borderId="14" xfId="5" applyNumberFormat="1" applyFont="1" applyBorder="1" applyAlignment="1">
      <alignment horizontal="center" vertical="center" wrapText="1"/>
    </xf>
    <xf numFmtId="179" fontId="17" fillId="0" borderId="12" xfId="5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179" fontId="17" fillId="0" borderId="3" xfId="5" applyNumberFormat="1" applyFont="1" applyBorder="1" applyAlignment="1">
      <alignment horizontal="center" vertical="center"/>
    </xf>
    <xf numFmtId="41" fontId="16" fillId="0" borderId="3" xfId="5" applyFont="1" applyBorder="1" applyAlignment="1">
      <alignment horizontal="center" vertical="center"/>
    </xf>
    <xf numFmtId="179" fontId="17" fillId="0" borderId="3" xfId="5" applyNumberFormat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9" fillId="0" borderId="3" xfId="5" applyNumberFormat="1" applyFont="1" applyBorder="1" applyAlignment="1" applyProtection="1">
      <alignment horizontal="left" vertical="center" wrapText="1"/>
      <protection locked="0"/>
    </xf>
    <xf numFmtId="179" fontId="17" fillId="0" borderId="11" xfId="5" applyNumberFormat="1" applyFont="1" applyBorder="1" applyAlignment="1">
      <alignment horizontal="center" vertical="center"/>
    </xf>
    <xf numFmtId="179" fontId="17" fillId="0" borderId="14" xfId="5" applyNumberFormat="1" applyFont="1" applyBorder="1" applyAlignment="1">
      <alignment horizontal="center" vertical="center"/>
    </xf>
    <xf numFmtId="179" fontId="17" fillId="0" borderId="12" xfId="5" applyNumberFormat="1" applyFont="1" applyBorder="1" applyAlignment="1">
      <alignment horizontal="center" vertical="center"/>
    </xf>
  </cellXfs>
  <cellStyles count="11">
    <cellStyle name="백분율 2" xfId="3" xr:uid="{00000000-0005-0000-0000-000000000000}"/>
    <cellStyle name="백분율 3" xfId="2" xr:uid="{00000000-0005-0000-0000-000001000000}"/>
    <cellStyle name="쉼표 [0]" xfId="10" builtinId="6"/>
    <cellStyle name="쉼표 [0] 2" xfId="5" xr:uid="{00000000-0005-0000-0000-000002000000}"/>
    <cellStyle name="쉼표 [0] 3" xfId="6" xr:uid="{00000000-0005-0000-0000-000003000000}"/>
    <cellStyle name="쉼표 [0] 4" xfId="4" xr:uid="{00000000-0005-0000-0000-000004000000}"/>
    <cellStyle name="콤마 [0]_00급여기준" xfId="7" xr:uid="{00000000-0005-0000-0000-000005000000}"/>
    <cellStyle name="콤마_00급여기준" xfId="8" xr:uid="{00000000-0005-0000-0000-000006000000}"/>
    <cellStyle name="표준" xfId="0" builtinId="0"/>
    <cellStyle name="표준 2" xfId="9" xr:uid="{00000000-0005-0000-0000-000008000000}"/>
    <cellStyle name="표준 3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topLeftCell="A11" workbookViewId="0">
      <selection activeCell="K5" sqref="K5"/>
    </sheetView>
  </sheetViews>
  <sheetFormatPr defaultRowHeight="16.5" x14ac:dyDescent="0.3"/>
  <cols>
    <col min="1" max="1" width="7.5" customWidth="1"/>
    <col min="2" max="2" width="10.5" customWidth="1"/>
    <col min="3" max="3" width="12.625" customWidth="1"/>
    <col min="4" max="5" width="13.875" customWidth="1"/>
    <col min="6" max="6" width="12.875" customWidth="1"/>
    <col min="7" max="7" width="6.75" customWidth="1"/>
    <col min="9" max="9" width="13.375" customWidth="1"/>
    <col min="10" max="10" width="12.5" customWidth="1"/>
    <col min="11" max="11" width="13" customWidth="1"/>
    <col min="12" max="12" width="12.625" customWidth="1"/>
    <col min="13" max="13" width="12.875" customWidth="1"/>
  </cols>
  <sheetData>
    <row r="1" spans="1:18" ht="27" x14ac:dyDescent="0.3">
      <c r="A1" s="123" t="s">
        <v>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8" ht="10.5" customHeight="1" x14ac:dyDescent="0.15">
      <c r="A2" s="2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1"/>
    </row>
    <row r="3" spans="1:18" x14ac:dyDescent="0.3">
      <c r="A3" s="124" t="s">
        <v>0</v>
      </c>
      <c r="B3" s="124"/>
      <c r="C3" s="124"/>
      <c r="D3" s="124"/>
      <c r="E3" s="124"/>
      <c r="F3" s="124"/>
      <c r="G3" s="124" t="s">
        <v>1</v>
      </c>
      <c r="H3" s="124"/>
      <c r="I3" s="124"/>
      <c r="J3" s="124"/>
      <c r="K3" s="124"/>
      <c r="L3" s="124"/>
      <c r="M3" s="124"/>
    </row>
    <row r="4" spans="1:18" x14ac:dyDescent="0.3">
      <c r="A4" s="3" t="s">
        <v>53</v>
      </c>
      <c r="B4" s="3" t="s">
        <v>3</v>
      </c>
      <c r="C4" s="3" t="s">
        <v>51</v>
      </c>
      <c r="D4" s="3" t="s">
        <v>59</v>
      </c>
      <c r="E4" s="3" t="s">
        <v>62</v>
      </c>
      <c r="F4" s="3" t="s">
        <v>4</v>
      </c>
      <c r="G4" s="3" t="s">
        <v>5</v>
      </c>
      <c r="H4" s="3" t="s">
        <v>2</v>
      </c>
      <c r="I4" s="3" t="s">
        <v>3</v>
      </c>
      <c r="J4" s="3" t="s">
        <v>51</v>
      </c>
      <c r="K4" s="3" t="s">
        <v>59</v>
      </c>
      <c r="L4" s="3" t="s">
        <v>62</v>
      </c>
      <c r="M4" s="3" t="s">
        <v>4</v>
      </c>
    </row>
    <row r="5" spans="1:18" ht="20.100000000000001" customHeight="1" x14ac:dyDescent="0.3">
      <c r="A5" s="125" t="s">
        <v>6</v>
      </c>
      <c r="B5" s="125"/>
      <c r="C5" s="50">
        <v>4661552819</v>
      </c>
      <c r="D5" s="50">
        <f>SUM(D6+D10+D11)</f>
        <v>6401656654</v>
      </c>
      <c r="E5" s="50">
        <f>SUM(E6+E10+E11)</f>
        <v>8504451827</v>
      </c>
      <c r="F5" s="50">
        <f>SUM(E5-D5)</f>
        <v>2102795173</v>
      </c>
      <c r="G5" s="126" t="s">
        <v>7</v>
      </c>
      <c r="H5" s="126"/>
      <c r="I5" s="126"/>
      <c r="J5" s="50">
        <v>4661552819</v>
      </c>
      <c r="K5" s="50">
        <f>SUM(K6+K14+K18+K28)</f>
        <v>6401656654</v>
      </c>
      <c r="L5" s="50">
        <f>SUM(L6+L14+L18+L28)</f>
        <v>8504451827</v>
      </c>
      <c r="M5" s="50">
        <f>SUM(L5-K5)</f>
        <v>2102795173</v>
      </c>
    </row>
    <row r="6" spans="1:18" ht="20.100000000000001" customHeight="1" x14ac:dyDescent="0.3">
      <c r="A6" s="133" t="s">
        <v>81</v>
      </c>
      <c r="B6" s="49" t="s">
        <v>8</v>
      </c>
      <c r="C6" s="50">
        <v>4493700000</v>
      </c>
      <c r="D6" s="50">
        <f>SUM(D7:D9)</f>
        <v>6152400000</v>
      </c>
      <c r="E6" s="50">
        <v>8019900000</v>
      </c>
      <c r="F6" s="50">
        <f t="shared" ref="F6:F13" si="0">SUM(E6-D6)</f>
        <v>1867500000</v>
      </c>
      <c r="G6" s="127" t="s">
        <v>9</v>
      </c>
      <c r="H6" s="130" t="s">
        <v>10</v>
      </c>
      <c r="I6" s="58" t="s">
        <v>11</v>
      </c>
      <c r="J6" s="58">
        <f>SUM(J7:J13)</f>
        <v>4345098730</v>
      </c>
      <c r="K6" s="58">
        <f>SUM(K7:K13)</f>
        <v>6126220616</v>
      </c>
      <c r="L6" s="58">
        <f>SUM(L7:L13)</f>
        <v>8026246711</v>
      </c>
      <c r="M6" s="50">
        <f t="shared" ref="M6:M33" si="1">SUM(L6-K6)</f>
        <v>1900026095</v>
      </c>
    </row>
    <row r="7" spans="1:18" ht="20.100000000000001" customHeight="1" x14ac:dyDescent="0.3">
      <c r="A7" s="134"/>
      <c r="B7" s="51" t="s">
        <v>12</v>
      </c>
      <c r="C7" s="50">
        <v>4360500000</v>
      </c>
      <c r="D7" s="34">
        <v>5983200000</v>
      </c>
      <c r="E7" s="34">
        <v>7771500000</v>
      </c>
      <c r="F7" s="50">
        <f t="shared" si="0"/>
        <v>1788300000</v>
      </c>
      <c r="G7" s="127"/>
      <c r="H7" s="131"/>
      <c r="I7" s="58" t="s">
        <v>13</v>
      </c>
      <c r="J7" s="58">
        <v>2789268000</v>
      </c>
      <c r="K7" s="58">
        <v>3776073600</v>
      </c>
      <c r="L7" s="58">
        <v>4904008920</v>
      </c>
      <c r="M7" s="50">
        <f t="shared" si="1"/>
        <v>1127935320</v>
      </c>
    </row>
    <row r="8" spans="1:18" ht="20.100000000000001" customHeight="1" x14ac:dyDescent="0.3">
      <c r="A8" s="128" t="s">
        <v>84</v>
      </c>
      <c r="B8" s="52" t="s">
        <v>56</v>
      </c>
      <c r="C8" s="53">
        <v>79200000</v>
      </c>
      <c r="D8" s="34">
        <v>90000000</v>
      </c>
      <c r="E8" s="34">
        <v>126000000</v>
      </c>
      <c r="F8" s="50">
        <f t="shared" si="0"/>
        <v>36000000</v>
      </c>
      <c r="G8" s="127"/>
      <c r="H8" s="131"/>
      <c r="I8" s="58" t="s">
        <v>56</v>
      </c>
      <c r="J8" s="58">
        <v>79200000</v>
      </c>
      <c r="K8" s="58">
        <v>79200000</v>
      </c>
      <c r="L8" s="58">
        <v>122400000</v>
      </c>
      <c r="M8" s="50">
        <f t="shared" si="1"/>
        <v>43200000</v>
      </c>
    </row>
    <row r="9" spans="1:18" ht="20.100000000000001" customHeight="1" x14ac:dyDescent="0.3">
      <c r="A9" s="129"/>
      <c r="B9" s="52" t="s">
        <v>52</v>
      </c>
      <c r="C9" s="53">
        <v>54000000</v>
      </c>
      <c r="D9" s="54">
        <v>79200000</v>
      </c>
      <c r="E9" s="54">
        <v>122400000</v>
      </c>
      <c r="F9" s="50">
        <f t="shared" si="0"/>
        <v>43200000</v>
      </c>
      <c r="G9" s="127"/>
      <c r="H9" s="131"/>
      <c r="I9" s="58" t="s">
        <v>52</v>
      </c>
      <c r="J9" s="58">
        <v>54000000</v>
      </c>
      <c r="K9" s="58">
        <v>90000000</v>
      </c>
      <c r="L9" s="58">
        <v>126000000</v>
      </c>
      <c r="M9" s="50">
        <f t="shared" si="1"/>
        <v>36000000</v>
      </c>
    </row>
    <row r="10" spans="1:18" ht="20.100000000000001" customHeight="1" x14ac:dyDescent="0.3">
      <c r="A10" s="55" t="s">
        <v>14</v>
      </c>
      <c r="B10" s="56" t="s">
        <v>15</v>
      </c>
      <c r="C10" s="57">
        <v>156692819</v>
      </c>
      <c r="D10" s="57">
        <v>238096654</v>
      </c>
      <c r="E10" s="85">
        <v>454297495</v>
      </c>
      <c r="F10" s="50">
        <f t="shared" si="0"/>
        <v>216200841</v>
      </c>
      <c r="G10" s="127"/>
      <c r="H10" s="131"/>
      <c r="I10" s="58" t="s">
        <v>16</v>
      </c>
      <c r="J10" s="58">
        <v>852826800</v>
      </c>
      <c r="K10" s="58">
        <v>1161887360</v>
      </c>
      <c r="L10" s="58">
        <v>1506277360</v>
      </c>
      <c r="M10" s="50">
        <f t="shared" si="1"/>
        <v>344390000</v>
      </c>
      <c r="R10" s="14"/>
    </row>
    <row r="11" spans="1:18" ht="20.100000000000001" customHeight="1" x14ac:dyDescent="0.3">
      <c r="A11" s="121" t="s">
        <v>85</v>
      </c>
      <c r="B11" s="44" t="s">
        <v>17</v>
      </c>
      <c r="C11" s="57">
        <v>11160000</v>
      </c>
      <c r="D11" s="57">
        <f>SUM(D12:D13)</f>
        <v>11160000</v>
      </c>
      <c r="E11" s="57">
        <v>30254332</v>
      </c>
      <c r="F11" s="50">
        <f t="shared" si="0"/>
        <v>19094332</v>
      </c>
      <c r="G11" s="127"/>
      <c r="H11" s="131"/>
      <c r="I11" s="58" t="s">
        <v>18</v>
      </c>
      <c r="J11" s="58">
        <v>232439000</v>
      </c>
      <c r="K11" s="58">
        <v>409892800</v>
      </c>
      <c r="L11" s="39">
        <v>532604910</v>
      </c>
      <c r="M11" s="50">
        <f t="shared" si="1"/>
        <v>122712110</v>
      </c>
    </row>
    <row r="12" spans="1:18" ht="20.100000000000001" customHeight="1" x14ac:dyDescent="0.3">
      <c r="A12" s="122"/>
      <c r="B12" s="56" t="s">
        <v>19</v>
      </c>
      <c r="C12" s="57">
        <v>160000</v>
      </c>
      <c r="D12" s="54">
        <v>160000</v>
      </c>
      <c r="E12" s="54">
        <v>254332</v>
      </c>
      <c r="F12" s="50">
        <f t="shared" si="0"/>
        <v>94332</v>
      </c>
      <c r="G12" s="127"/>
      <c r="H12" s="131"/>
      <c r="I12" s="58" t="s">
        <v>20</v>
      </c>
      <c r="J12" s="58">
        <v>283364930</v>
      </c>
      <c r="K12" s="41">
        <v>529166856</v>
      </c>
      <c r="L12" s="38">
        <v>707455521</v>
      </c>
      <c r="M12" s="50">
        <f t="shared" si="1"/>
        <v>178288665</v>
      </c>
    </row>
    <row r="13" spans="1:18" ht="20.100000000000001" customHeight="1" x14ac:dyDescent="0.3">
      <c r="A13" s="122"/>
      <c r="B13" s="58" t="s">
        <v>21</v>
      </c>
      <c r="C13" s="59">
        <v>11000000</v>
      </c>
      <c r="D13" s="54">
        <v>11000000</v>
      </c>
      <c r="E13" s="54">
        <v>30000000</v>
      </c>
      <c r="F13" s="50">
        <f t="shared" si="0"/>
        <v>19000000</v>
      </c>
      <c r="G13" s="127"/>
      <c r="H13" s="132"/>
      <c r="I13" s="58" t="s">
        <v>22</v>
      </c>
      <c r="J13" s="58">
        <v>54000000</v>
      </c>
      <c r="K13" s="41">
        <v>80000000</v>
      </c>
      <c r="L13" s="41">
        <v>127500000</v>
      </c>
      <c r="M13" s="50">
        <f t="shared" si="1"/>
        <v>47500000</v>
      </c>
    </row>
    <row r="14" spans="1:18" ht="20.100000000000001" customHeight="1" x14ac:dyDescent="0.3">
      <c r="A14" s="55"/>
      <c r="B14" s="58"/>
      <c r="C14" s="58"/>
      <c r="D14" s="58"/>
      <c r="E14" s="58"/>
      <c r="F14" s="61"/>
      <c r="G14" s="127"/>
      <c r="H14" s="130" t="s">
        <v>23</v>
      </c>
      <c r="I14" s="58" t="s">
        <v>11</v>
      </c>
      <c r="J14" s="58">
        <v>22800000</v>
      </c>
      <c r="K14" s="62">
        <f>SUM(K15:K17)</f>
        <v>23520000</v>
      </c>
      <c r="L14" s="46">
        <f>SUM(L15:L17)</f>
        <v>21240000</v>
      </c>
      <c r="M14" s="50">
        <f t="shared" si="1"/>
        <v>-2280000</v>
      </c>
    </row>
    <row r="15" spans="1:18" ht="20.100000000000001" customHeight="1" x14ac:dyDescent="0.3">
      <c r="A15" s="55"/>
      <c r="B15" s="58"/>
      <c r="C15" s="58"/>
      <c r="D15" s="58"/>
      <c r="E15" s="58"/>
      <c r="F15" s="61"/>
      <c r="G15" s="127"/>
      <c r="H15" s="131"/>
      <c r="I15" s="63" t="s">
        <v>24</v>
      </c>
      <c r="J15" s="58">
        <v>6000000</v>
      </c>
      <c r="K15" s="42">
        <v>6000000</v>
      </c>
      <c r="L15" s="39">
        <v>6000000</v>
      </c>
      <c r="M15" s="50">
        <f t="shared" si="1"/>
        <v>0</v>
      </c>
    </row>
    <row r="16" spans="1:18" ht="20.100000000000001" customHeight="1" x14ac:dyDescent="0.3">
      <c r="A16" s="55"/>
      <c r="B16" s="58"/>
      <c r="C16" s="58"/>
      <c r="D16" s="58"/>
      <c r="E16" s="58"/>
      <c r="F16" s="61"/>
      <c r="G16" s="127"/>
      <c r="H16" s="131"/>
      <c r="I16" s="58" t="s">
        <v>25</v>
      </c>
      <c r="J16" s="58">
        <v>12000000</v>
      </c>
      <c r="K16" s="41">
        <v>12000000</v>
      </c>
      <c r="L16" s="47">
        <v>12000000</v>
      </c>
      <c r="M16" s="50">
        <f t="shared" si="1"/>
        <v>0</v>
      </c>
    </row>
    <row r="17" spans="1:13" ht="20.100000000000001" customHeight="1" x14ac:dyDescent="0.3">
      <c r="A17" s="55"/>
      <c r="B17" s="58"/>
      <c r="C17" s="58"/>
      <c r="D17" s="58"/>
      <c r="E17" s="58"/>
      <c r="F17" s="61"/>
      <c r="G17" s="127"/>
      <c r="H17" s="132"/>
      <c r="I17" s="58" t="s">
        <v>26</v>
      </c>
      <c r="J17" s="58">
        <v>4800000</v>
      </c>
      <c r="K17" s="41">
        <f>4800000+720000</f>
        <v>5520000</v>
      </c>
      <c r="L17" s="47">
        <v>3240000</v>
      </c>
      <c r="M17" s="50">
        <f t="shared" si="1"/>
        <v>-2280000</v>
      </c>
    </row>
    <row r="18" spans="1:13" ht="20.100000000000001" customHeight="1" x14ac:dyDescent="0.3">
      <c r="A18" s="55"/>
      <c r="B18" s="58"/>
      <c r="C18" s="58"/>
      <c r="D18" s="58"/>
      <c r="E18" s="58"/>
      <c r="F18" s="61"/>
      <c r="G18" s="127"/>
      <c r="H18" s="135" t="s">
        <v>27</v>
      </c>
      <c r="I18" s="58" t="s">
        <v>11</v>
      </c>
      <c r="J18" s="58">
        <v>79700000</v>
      </c>
      <c r="K18" s="62">
        <f>SUM(K19:K27)</f>
        <v>131300000</v>
      </c>
      <c r="L18" s="46">
        <f>SUM(L19:L27)</f>
        <v>186071580</v>
      </c>
      <c r="M18" s="50">
        <f t="shared" si="1"/>
        <v>54771580</v>
      </c>
    </row>
    <row r="19" spans="1:13" ht="20.100000000000001" customHeight="1" x14ac:dyDescent="0.3">
      <c r="A19" s="55"/>
      <c r="B19" s="58"/>
      <c r="C19" s="58"/>
      <c r="D19" s="58"/>
      <c r="E19" s="58"/>
      <c r="F19" s="61"/>
      <c r="G19" s="127"/>
      <c r="H19" s="136"/>
      <c r="I19" s="58" t="s">
        <v>28</v>
      </c>
      <c r="J19" s="58">
        <v>1200000</v>
      </c>
      <c r="K19" s="43">
        <v>1200000</v>
      </c>
      <c r="L19" s="43">
        <v>0</v>
      </c>
      <c r="M19" s="50">
        <f t="shared" si="1"/>
        <v>-1200000</v>
      </c>
    </row>
    <row r="20" spans="1:13" ht="20.100000000000001" customHeight="1" x14ac:dyDescent="0.3">
      <c r="A20" s="55"/>
      <c r="B20" s="58"/>
      <c r="C20" s="58"/>
      <c r="D20" s="58"/>
      <c r="E20" s="58"/>
      <c r="F20" s="61"/>
      <c r="G20" s="127"/>
      <c r="H20" s="136"/>
      <c r="I20" s="58" t="s">
        <v>29</v>
      </c>
      <c r="J20" s="58">
        <v>19700000</v>
      </c>
      <c r="K20" s="40">
        <v>31700000</v>
      </c>
      <c r="L20" s="40">
        <v>36871580</v>
      </c>
      <c r="M20" s="50">
        <f t="shared" si="1"/>
        <v>5171580</v>
      </c>
    </row>
    <row r="21" spans="1:13" ht="20.100000000000001" customHeight="1" x14ac:dyDescent="0.3">
      <c r="A21" s="55"/>
      <c r="B21" s="58"/>
      <c r="C21" s="58"/>
      <c r="D21" s="58"/>
      <c r="E21" s="58"/>
      <c r="F21" s="61"/>
      <c r="G21" s="127"/>
      <c r="H21" s="136"/>
      <c r="I21" s="58" t="s">
        <v>30</v>
      </c>
      <c r="J21" s="58">
        <v>12000000</v>
      </c>
      <c r="K21" s="40">
        <v>12000000</v>
      </c>
      <c r="L21" s="40">
        <v>12000000</v>
      </c>
      <c r="M21" s="50">
        <f t="shared" si="1"/>
        <v>0</v>
      </c>
    </row>
    <row r="22" spans="1:13" ht="20.100000000000001" customHeight="1" x14ac:dyDescent="0.3">
      <c r="A22" s="55"/>
      <c r="B22" s="58"/>
      <c r="C22" s="58"/>
      <c r="D22" s="58"/>
      <c r="E22" s="58"/>
      <c r="F22" s="61"/>
      <c r="G22" s="127"/>
      <c r="H22" s="136"/>
      <c r="I22" s="58" t="s">
        <v>31</v>
      </c>
      <c r="J22" s="58">
        <v>30000000</v>
      </c>
      <c r="K22" s="40">
        <v>60000000</v>
      </c>
      <c r="L22" s="40">
        <v>120000000</v>
      </c>
      <c r="M22" s="50">
        <f t="shared" si="1"/>
        <v>60000000</v>
      </c>
    </row>
    <row r="23" spans="1:13" ht="20.100000000000001" customHeight="1" x14ac:dyDescent="0.3">
      <c r="A23" s="55"/>
      <c r="B23" s="58"/>
      <c r="C23" s="58"/>
      <c r="D23" s="58"/>
      <c r="E23" s="58"/>
      <c r="F23" s="61"/>
      <c r="G23" s="127"/>
      <c r="H23" s="136"/>
      <c r="I23" s="58" t="s">
        <v>32</v>
      </c>
      <c r="J23" s="58">
        <v>4800000</v>
      </c>
      <c r="K23" s="40">
        <v>6000000</v>
      </c>
      <c r="L23" s="40">
        <v>6400000</v>
      </c>
      <c r="M23" s="50">
        <f t="shared" si="1"/>
        <v>400000</v>
      </c>
    </row>
    <row r="24" spans="1:13" ht="20.100000000000001" customHeight="1" x14ac:dyDescent="0.3">
      <c r="A24" s="55"/>
      <c r="B24" s="58"/>
      <c r="C24" s="58"/>
      <c r="D24" s="58"/>
      <c r="E24" s="58"/>
      <c r="F24" s="61"/>
      <c r="G24" s="127"/>
      <c r="H24" s="136"/>
      <c r="I24" s="58" t="s">
        <v>33</v>
      </c>
      <c r="J24" s="58"/>
      <c r="K24" s="40"/>
      <c r="L24" s="40"/>
      <c r="M24" s="50">
        <f t="shared" si="1"/>
        <v>0</v>
      </c>
    </row>
    <row r="25" spans="1:13" ht="20.100000000000001" customHeight="1" x14ac:dyDescent="0.3">
      <c r="A25" s="55"/>
      <c r="B25" s="58"/>
      <c r="C25" s="58"/>
      <c r="D25" s="58"/>
      <c r="E25" s="58"/>
      <c r="F25" s="61"/>
      <c r="G25" s="127"/>
      <c r="H25" s="136"/>
      <c r="I25" s="58" t="s">
        <v>34</v>
      </c>
      <c r="J25" s="58"/>
      <c r="K25" s="40"/>
      <c r="L25" s="40"/>
      <c r="M25" s="50">
        <f t="shared" si="1"/>
        <v>0</v>
      </c>
    </row>
    <row r="26" spans="1:13" ht="20.100000000000001" customHeight="1" x14ac:dyDescent="0.3">
      <c r="A26" s="55"/>
      <c r="B26" s="58"/>
      <c r="C26" s="58"/>
      <c r="D26" s="58"/>
      <c r="E26" s="58"/>
      <c r="F26" s="61"/>
      <c r="G26" s="127"/>
      <c r="H26" s="136"/>
      <c r="I26" s="58" t="s">
        <v>35</v>
      </c>
      <c r="J26" s="58"/>
      <c r="K26" s="44"/>
      <c r="L26" s="44"/>
      <c r="M26" s="50">
        <f t="shared" si="1"/>
        <v>0</v>
      </c>
    </row>
    <row r="27" spans="1:13" ht="20.100000000000001" customHeight="1" x14ac:dyDescent="0.3">
      <c r="A27" s="55"/>
      <c r="B27" s="58"/>
      <c r="C27" s="58"/>
      <c r="D27" s="58"/>
      <c r="E27" s="58"/>
      <c r="F27" s="61"/>
      <c r="G27" s="127"/>
      <c r="H27" s="137"/>
      <c r="I27" s="58" t="s">
        <v>36</v>
      </c>
      <c r="J27" s="58">
        <v>12000000</v>
      </c>
      <c r="K27" s="40">
        <f>8400000+12000000</f>
        <v>20400000</v>
      </c>
      <c r="L27" s="40">
        <v>10800000</v>
      </c>
      <c r="M27" s="50">
        <f t="shared" si="1"/>
        <v>-9600000</v>
      </c>
    </row>
    <row r="28" spans="1:13" ht="20.100000000000001" customHeight="1" x14ac:dyDescent="0.3">
      <c r="A28" s="55"/>
      <c r="B28" s="58"/>
      <c r="C28" s="58"/>
      <c r="D28" s="58"/>
      <c r="E28" s="58"/>
      <c r="F28" s="61"/>
      <c r="G28" s="127"/>
      <c r="H28" s="130" t="s">
        <v>37</v>
      </c>
      <c r="I28" s="58" t="s">
        <v>11</v>
      </c>
      <c r="J28" s="58">
        <v>52400000</v>
      </c>
      <c r="K28" s="40">
        <f>SUM(K29:K33)</f>
        <v>120616038</v>
      </c>
      <c r="L28" s="38">
        <f>SUM(L29:L33)</f>
        <v>270893536</v>
      </c>
      <c r="M28" s="50">
        <f t="shared" si="1"/>
        <v>150277498</v>
      </c>
    </row>
    <row r="29" spans="1:13" ht="20.100000000000001" customHeight="1" x14ac:dyDescent="0.3">
      <c r="A29" s="55"/>
      <c r="B29" s="58"/>
      <c r="C29" s="58"/>
      <c r="D29" s="58"/>
      <c r="E29" s="58"/>
      <c r="F29" s="61"/>
      <c r="G29" s="127"/>
      <c r="H29" s="131"/>
      <c r="I29" s="58" t="s">
        <v>57</v>
      </c>
      <c r="J29" s="58">
        <v>50000000</v>
      </c>
      <c r="K29" s="40">
        <v>0</v>
      </c>
      <c r="L29" s="38">
        <v>60000000</v>
      </c>
      <c r="M29" s="50">
        <f t="shared" si="1"/>
        <v>60000000</v>
      </c>
    </row>
    <row r="30" spans="1:13" ht="20.100000000000001" customHeight="1" x14ac:dyDescent="0.3">
      <c r="A30" s="55"/>
      <c r="B30" s="58"/>
      <c r="C30" s="58"/>
      <c r="D30" s="58"/>
      <c r="E30" s="58"/>
      <c r="F30" s="61"/>
      <c r="G30" s="127"/>
      <c r="H30" s="131"/>
      <c r="I30" s="58" t="s">
        <v>38</v>
      </c>
      <c r="J30" s="58">
        <v>10000000</v>
      </c>
      <c r="K30" s="40">
        <v>0</v>
      </c>
      <c r="L30" s="38">
        <v>10000000</v>
      </c>
      <c r="M30" s="50">
        <f t="shared" si="1"/>
        <v>10000000</v>
      </c>
    </row>
    <row r="31" spans="1:13" ht="20.100000000000001" customHeight="1" x14ac:dyDescent="0.3">
      <c r="A31" s="55"/>
      <c r="B31" s="58"/>
      <c r="C31" s="58"/>
      <c r="D31" s="58"/>
      <c r="E31" s="58"/>
      <c r="F31" s="61"/>
      <c r="G31" s="127"/>
      <c r="H31" s="132"/>
      <c r="I31" s="58" t="s">
        <v>39</v>
      </c>
      <c r="J31" s="58">
        <v>2400000</v>
      </c>
      <c r="K31" s="40">
        <v>2400000</v>
      </c>
      <c r="L31" s="38">
        <v>2400000</v>
      </c>
      <c r="M31" s="50">
        <f t="shared" si="1"/>
        <v>0</v>
      </c>
    </row>
    <row r="32" spans="1:13" ht="20.100000000000001" customHeight="1" x14ac:dyDescent="0.3">
      <c r="A32" s="55"/>
      <c r="B32" s="58"/>
      <c r="C32" s="58"/>
      <c r="D32" s="58"/>
      <c r="E32" s="58"/>
      <c r="F32" s="61"/>
      <c r="G32" s="127"/>
      <c r="H32" s="60" t="s">
        <v>40</v>
      </c>
      <c r="I32" s="58" t="s">
        <v>40</v>
      </c>
      <c r="J32" s="58">
        <v>3600000</v>
      </c>
      <c r="K32" s="40">
        <v>3600000</v>
      </c>
      <c r="L32" s="38">
        <v>3600000</v>
      </c>
      <c r="M32" s="50">
        <f t="shared" si="1"/>
        <v>0</v>
      </c>
    </row>
    <row r="33" spans="1:13" ht="20.100000000000001" customHeight="1" x14ac:dyDescent="0.3">
      <c r="A33" s="55"/>
      <c r="B33" s="58"/>
      <c r="C33" s="58"/>
      <c r="D33" s="58"/>
      <c r="E33" s="58"/>
      <c r="F33" s="61"/>
      <c r="G33" s="127"/>
      <c r="H33" s="60" t="s">
        <v>41</v>
      </c>
      <c r="I33" s="58" t="s">
        <v>41</v>
      </c>
      <c r="J33" s="58">
        <v>147954089</v>
      </c>
      <c r="K33" s="43">
        <v>114616038</v>
      </c>
      <c r="L33" s="48">
        <v>194893536</v>
      </c>
      <c r="M33" s="50">
        <f t="shared" si="1"/>
        <v>80277498</v>
      </c>
    </row>
  </sheetData>
  <mergeCells count="13">
    <mergeCell ref="A11:A13"/>
    <mergeCell ref="A1:M1"/>
    <mergeCell ref="A3:F3"/>
    <mergeCell ref="G3:M3"/>
    <mergeCell ref="A5:B5"/>
    <mergeCell ref="G5:I5"/>
    <mergeCell ref="G6:G33"/>
    <mergeCell ref="A8:A9"/>
    <mergeCell ref="H6:H13"/>
    <mergeCell ref="A6:A7"/>
    <mergeCell ref="H14:H17"/>
    <mergeCell ref="H18:H27"/>
    <mergeCell ref="H28:H31"/>
  </mergeCells>
  <phoneticPr fontId="15" type="noConversion"/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zoomScaleNormal="100" workbookViewId="0">
      <selection activeCell="O11" sqref="O11"/>
    </sheetView>
  </sheetViews>
  <sheetFormatPr defaultRowHeight="16.5" x14ac:dyDescent="0.3"/>
  <cols>
    <col min="1" max="1" width="11.125" customWidth="1"/>
    <col min="2" max="2" width="12.5" customWidth="1"/>
    <col min="3" max="4" width="14.75" customWidth="1"/>
    <col min="5" max="5" width="16.25" customWidth="1"/>
    <col min="6" max="6" width="14.75" customWidth="1"/>
    <col min="7" max="7" width="13" customWidth="1"/>
    <col min="8" max="8" width="37" customWidth="1"/>
  </cols>
  <sheetData>
    <row r="1" spans="1:13" ht="33.75" x14ac:dyDescent="0.3">
      <c r="A1" s="138" t="s">
        <v>63</v>
      </c>
      <c r="B1" s="138"/>
      <c r="C1" s="138"/>
      <c r="D1" s="138"/>
      <c r="E1" s="138"/>
      <c r="F1" s="138"/>
      <c r="G1" s="138"/>
      <c r="H1" s="138"/>
    </row>
    <row r="2" spans="1:13" x14ac:dyDescent="0.15">
      <c r="A2" s="2"/>
      <c r="B2" s="1"/>
      <c r="C2" s="1"/>
      <c r="D2" s="1"/>
      <c r="E2" s="1"/>
      <c r="F2" s="1"/>
      <c r="G2" s="1"/>
    </row>
    <row r="3" spans="1:13" x14ac:dyDescent="0.3">
      <c r="A3" s="142" t="s">
        <v>0</v>
      </c>
      <c r="B3" s="142"/>
      <c r="C3" s="142"/>
      <c r="D3" s="142"/>
      <c r="E3" s="142"/>
      <c r="F3" s="142"/>
      <c r="G3" s="143"/>
      <c r="H3" s="139" t="s">
        <v>69</v>
      </c>
    </row>
    <row r="4" spans="1:13" x14ac:dyDescent="0.3">
      <c r="A4" s="6" t="s">
        <v>2</v>
      </c>
      <c r="B4" s="6" t="s">
        <v>3</v>
      </c>
      <c r="C4" s="11" t="s">
        <v>42</v>
      </c>
      <c r="D4" s="11" t="s">
        <v>59</v>
      </c>
      <c r="E4" s="11" t="s">
        <v>62</v>
      </c>
      <c r="F4" s="6" t="s">
        <v>4</v>
      </c>
      <c r="G4" s="30" t="s">
        <v>43</v>
      </c>
      <c r="H4" s="140"/>
    </row>
    <row r="5" spans="1:13" x14ac:dyDescent="0.3">
      <c r="A5" s="144" t="s">
        <v>83</v>
      </c>
      <c r="B5" s="144"/>
      <c r="C5" s="66">
        <f>SUM(C6+C10+C11)</f>
        <v>4661552819</v>
      </c>
      <c r="D5" s="66">
        <f>SUM(D6+D10+D11)</f>
        <v>6401656654</v>
      </c>
      <c r="E5" s="67">
        <f>SUM(E6+E10+E11)</f>
        <v>8504451827</v>
      </c>
      <c r="F5" s="66">
        <f>SUM(E5-D5)</f>
        <v>2102795173</v>
      </c>
      <c r="G5" s="66"/>
      <c r="H5" s="83"/>
    </row>
    <row r="6" spans="1:13" x14ac:dyDescent="0.3">
      <c r="A6" s="64"/>
      <c r="B6" s="33" t="s">
        <v>17</v>
      </c>
      <c r="C6" s="68">
        <v>4493700000</v>
      </c>
      <c r="D6" s="68">
        <f>SUM(D7:D9)</f>
        <v>6152400000</v>
      </c>
      <c r="E6" s="68">
        <f>SUM(E7:E9)</f>
        <v>8019900000</v>
      </c>
      <c r="F6" s="68">
        <f t="shared" ref="F6:F14" si="0">SUM(E6-D6)</f>
        <v>1867500000</v>
      </c>
      <c r="G6" s="66"/>
      <c r="H6" s="83"/>
    </row>
    <row r="7" spans="1:13" x14ac:dyDescent="0.3">
      <c r="A7" s="33" t="s">
        <v>81</v>
      </c>
      <c r="B7" s="33" t="s">
        <v>44</v>
      </c>
      <c r="C7" s="69">
        <v>4360500000</v>
      </c>
      <c r="D7" s="69">
        <f>150*200*16620*12</f>
        <v>5983200000</v>
      </c>
      <c r="E7" s="69">
        <v>7771500000</v>
      </c>
      <c r="F7" s="68">
        <f t="shared" si="0"/>
        <v>1788300000</v>
      </c>
      <c r="G7" s="72"/>
      <c r="H7" s="73" t="s">
        <v>64</v>
      </c>
      <c r="L7" s="21"/>
      <c r="M7" s="15"/>
    </row>
    <row r="8" spans="1:13" ht="16.5" customHeight="1" x14ac:dyDescent="0.3">
      <c r="A8" s="145" t="s">
        <v>82</v>
      </c>
      <c r="B8" s="33" t="s">
        <v>45</v>
      </c>
      <c r="C8" s="69">
        <v>54000000</v>
      </c>
      <c r="D8" s="69">
        <f>25*300000*12</f>
        <v>90000000</v>
      </c>
      <c r="E8" s="69">
        <v>126000000</v>
      </c>
      <c r="F8" s="68">
        <f t="shared" si="0"/>
        <v>36000000</v>
      </c>
      <c r="G8" s="72"/>
      <c r="H8" s="88" t="s">
        <v>66</v>
      </c>
      <c r="L8" s="21"/>
      <c r="M8" s="15"/>
    </row>
    <row r="9" spans="1:13" ht="24" customHeight="1" x14ac:dyDescent="0.3">
      <c r="A9" s="145"/>
      <c r="B9" s="68" t="s">
        <v>58</v>
      </c>
      <c r="C9" s="70">
        <v>79200000</v>
      </c>
      <c r="D9" s="70">
        <f>44*150000*12</f>
        <v>79200000</v>
      </c>
      <c r="E9" s="70">
        <v>122400000</v>
      </c>
      <c r="F9" s="68">
        <f t="shared" si="0"/>
        <v>43200000</v>
      </c>
      <c r="G9" s="72"/>
      <c r="H9" s="92" t="s">
        <v>65</v>
      </c>
      <c r="L9" s="21"/>
      <c r="M9" s="15"/>
    </row>
    <row r="10" spans="1:13" x14ac:dyDescent="0.3">
      <c r="A10" s="65" t="s">
        <v>14</v>
      </c>
      <c r="B10" s="68" t="s">
        <v>15</v>
      </c>
      <c r="C10" s="70">
        <v>156692819</v>
      </c>
      <c r="D10" s="70">
        <v>238096654</v>
      </c>
      <c r="E10" s="90">
        <v>454297495</v>
      </c>
      <c r="F10" s="68">
        <f t="shared" si="0"/>
        <v>216200841</v>
      </c>
      <c r="G10" s="72"/>
      <c r="H10" s="83"/>
    </row>
    <row r="11" spans="1:13" ht="17.25" customHeight="1" x14ac:dyDescent="0.3">
      <c r="A11" s="141" t="s">
        <v>46</v>
      </c>
      <c r="B11" s="68" t="s">
        <v>11</v>
      </c>
      <c r="C11" s="70">
        <v>11160000</v>
      </c>
      <c r="D11" s="70">
        <f>SUM(D12:D14)</f>
        <v>11160000</v>
      </c>
      <c r="E11" s="70">
        <f>SUM(E12:E14)</f>
        <v>30254332</v>
      </c>
      <c r="F11" s="68">
        <f t="shared" si="0"/>
        <v>19094332</v>
      </c>
      <c r="G11" s="72"/>
      <c r="H11" s="83"/>
    </row>
    <row r="12" spans="1:13" x14ac:dyDescent="0.3">
      <c r="A12" s="141"/>
      <c r="B12" s="68" t="s">
        <v>19</v>
      </c>
      <c r="C12" s="70">
        <v>160000</v>
      </c>
      <c r="D12" s="70">
        <v>160000</v>
      </c>
      <c r="E12" s="70">
        <v>254332</v>
      </c>
      <c r="F12" s="68">
        <f t="shared" si="0"/>
        <v>94332</v>
      </c>
      <c r="G12" s="72"/>
      <c r="H12" s="35" t="s">
        <v>71</v>
      </c>
    </row>
    <row r="13" spans="1:13" x14ac:dyDescent="0.3">
      <c r="A13" s="141"/>
      <c r="B13" s="68" t="s">
        <v>68</v>
      </c>
      <c r="C13" s="70">
        <v>10000000</v>
      </c>
      <c r="D13" s="70">
        <v>10000000</v>
      </c>
      <c r="E13" s="84">
        <v>10000000</v>
      </c>
      <c r="F13" s="68">
        <f t="shared" si="0"/>
        <v>0</v>
      </c>
      <c r="G13" s="72"/>
      <c r="H13" s="83"/>
    </row>
    <row r="14" spans="1:13" x14ac:dyDescent="0.3">
      <c r="A14" s="141"/>
      <c r="B14" s="68" t="s">
        <v>47</v>
      </c>
      <c r="C14" s="70">
        <v>1000000</v>
      </c>
      <c r="D14" s="70">
        <v>1000000</v>
      </c>
      <c r="E14" s="70">
        <v>20000000</v>
      </c>
      <c r="F14" s="68">
        <f t="shared" si="0"/>
        <v>19000000</v>
      </c>
      <c r="G14" s="72"/>
      <c r="H14" s="83"/>
    </row>
    <row r="15" spans="1:13" x14ac:dyDescent="0.3">
      <c r="A15" s="74"/>
      <c r="B15" s="75"/>
      <c r="C15" s="76"/>
      <c r="D15" s="76"/>
      <c r="E15" s="76"/>
      <c r="F15" s="76"/>
      <c r="G15" s="77"/>
      <c r="H15" s="78"/>
    </row>
    <row r="16" spans="1:13" x14ac:dyDescent="0.3">
      <c r="A16" s="7"/>
      <c r="B16" s="79"/>
      <c r="C16" s="80"/>
      <c r="D16" s="80"/>
      <c r="E16" s="80"/>
      <c r="F16" s="80"/>
      <c r="G16" s="81"/>
      <c r="H16" s="71"/>
    </row>
    <row r="17" spans="1:8" x14ac:dyDescent="0.3">
      <c r="A17" s="7"/>
      <c r="B17" s="79"/>
      <c r="C17" s="80"/>
      <c r="D17" s="82"/>
      <c r="E17" s="82"/>
      <c r="F17" s="80"/>
      <c r="G17" s="81"/>
      <c r="H17" s="71"/>
    </row>
    <row r="18" spans="1:8" x14ac:dyDescent="0.3">
      <c r="A18" s="7"/>
      <c r="B18" s="79"/>
      <c r="C18" s="80"/>
      <c r="D18" s="80"/>
      <c r="E18" s="80"/>
      <c r="F18" s="86"/>
      <c r="G18" s="81"/>
      <c r="H18" s="71"/>
    </row>
    <row r="19" spans="1:8" x14ac:dyDescent="0.3">
      <c r="A19" s="7"/>
      <c r="B19" s="79"/>
      <c r="C19" s="80"/>
      <c r="D19" s="80"/>
      <c r="E19" s="80"/>
      <c r="F19" s="80"/>
      <c r="G19" s="81"/>
      <c r="H19" s="71"/>
    </row>
    <row r="20" spans="1:8" x14ac:dyDescent="0.3">
      <c r="A20" s="8"/>
      <c r="B20" s="4"/>
      <c r="C20" s="5"/>
      <c r="D20" s="5"/>
      <c r="E20" s="5"/>
      <c r="F20" s="5"/>
      <c r="G20" s="31"/>
      <c r="H20" s="29"/>
    </row>
    <row r="21" spans="1:8" x14ac:dyDescent="0.3">
      <c r="A21" s="8"/>
      <c r="B21" s="4"/>
      <c r="C21" s="5"/>
      <c r="D21" s="5"/>
      <c r="E21" s="5"/>
      <c r="F21" s="5"/>
      <c r="G21" s="31"/>
      <c r="H21" s="29"/>
    </row>
    <row r="22" spans="1:8" x14ac:dyDescent="0.3">
      <c r="A22" s="8"/>
      <c r="B22" s="4"/>
      <c r="C22" s="5"/>
      <c r="D22" s="5"/>
      <c r="E22" s="5"/>
      <c r="F22" s="5"/>
      <c r="G22" s="31"/>
      <c r="H22" s="29"/>
    </row>
    <row r="23" spans="1:8" x14ac:dyDescent="0.3">
      <c r="A23" s="8"/>
      <c r="B23" s="4"/>
      <c r="C23" s="5"/>
      <c r="D23" s="5"/>
      <c r="E23" s="5"/>
      <c r="F23" s="5"/>
      <c r="G23" s="31"/>
      <c r="H23" s="29"/>
    </row>
    <row r="24" spans="1:8" x14ac:dyDescent="0.3">
      <c r="A24" s="9"/>
      <c r="B24" s="10"/>
      <c r="C24" s="10"/>
      <c r="D24" s="10"/>
      <c r="E24" s="10"/>
      <c r="F24" s="10"/>
      <c r="G24" s="32"/>
      <c r="H24" s="29"/>
    </row>
  </sheetData>
  <mergeCells count="6">
    <mergeCell ref="A1:H1"/>
    <mergeCell ref="H3:H4"/>
    <mergeCell ref="A11:A14"/>
    <mergeCell ref="A3:G3"/>
    <mergeCell ref="A5:B5"/>
    <mergeCell ref="A8:A9"/>
  </mergeCells>
  <phoneticPr fontId="15" type="noConversion"/>
  <pageMargins left="0.25" right="0.25" top="0.75" bottom="0.75" header="0.3" footer="0.3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topLeftCell="A10" zoomScale="95" zoomScaleNormal="95" workbookViewId="0">
      <selection activeCell="O7" sqref="O7"/>
    </sheetView>
  </sheetViews>
  <sheetFormatPr defaultRowHeight="16.5" x14ac:dyDescent="0.3"/>
  <cols>
    <col min="1" max="1" width="10.875" customWidth="1"/>
    <col min="2" max="2" width="9.125" customWidth="1"/>
    <col min="3" max="3" width="11.375" customWidth="1"/>
    <col min="4" max="4" width="16.875" customWidth="1"/>
    <col min="5" max="5" width="15.75" customWidth="1"/>
    <col min="6" max="6" width="13.875" customWidth="1"/>
    <col min="7" max="7" width="15.625" customWidth="1"/>
    <col min="8" max="8" width="53" customWidth="1"/>
  </cols>
  <sheetData>
    <row r="1" spans="1:11" ht="31.5" x14ac:dyDescent="0.3">
      <c r="A1" s="149" t="s">
        <v>70</v>
      </c>
      <c r="B1" s="149"/>
      <c r="C1" s="149"/>
      <c r="D1" s="149"/>
      <c r="E1" s="149"/>
      <c r="F1" s="149"/>
      <c r="G1" s="149"/>
      <c r="H1" s="149"/>
    </row>
    <row r="2" spans="1:11" x14ac:dyDescent="0.3">
      <c r="A2" s="12"/>
      <c r="B2" s="13"/>
      <c r="C2" s="13"/>
      <c r="D2" s="13"/>
      <c r="E2" s="13"/>
      <c r="F2" s="13"/>
      <c r="G2" s="13"/>
    </row>
    <row r="3" spans="1:11" ht="23.25" customHeight="1" x14ac:dyDescent="0.3">
      <c r="A3" s="124" t="s">
        <v>1</v>
      </c>
      <c r="B3" s="124"/>
      <c r="C3" s="124"/>
      <c r="D3" s="124"/>
      <c r="E3" s="124"/>
      <c r="F3" s="124"/>
      <c r="G3" s="124"/>
      <c r="H3" s="150" t="s">
        <v>62</v>
      </c>
    </row>
    <row r="4" spans="1:11" ht="23.25" customHeight="1" x14ac:dyDescent="0.3">
      <c r="A4" s="3" t="s">
        <v>5</v>
      </c>
      <c r="B4" s="155" t="s">
        <v>60</v>
      </c>
      <c r="C4" s="155"/>
      <c r="D4" s="16" t="s">
        <v>42</v>
      </c>
      <c r="E4" s="16" t="s">
        <v>59</v>
      </c>
      <c r="F4" s="16" t="s">
        <v>62</v>
      </c>
      <c r="G4" s="3" t="s">
        <v>4</v>
      </c>
      <c r="H4" s="151"/>
    </row>
    <row r="5" spans="1:11" ht="30.75" customHeight="1" x14ac:dyDescent="0.3">
      <c r="A5" s="153" t="s">
        <v>61</v>
      </c>
      <c r="B5" s="153"/>
      <c r="C5" s="153"/>
      <c r="D5" s="91">
        <v>4661552819</v>
      </c>
      <c r="E5" s="98">
        <f>SUM(E6,E12,E16,E26,E30:E31)</f>
        <v>6407656654</v>
      </c>
      <c r="F5" s="87">
        <f>SUM(F6+F12+F16+F26)</f>
        <v>8504451827</v>
      </c>
      <c r="G5" s="91">
        <v>3241396196</v>
      </c>
      <c r="H5" s="29"/>
    </row>
    <row r="6" spans="1:11" ht="24" customHeight="1" x14ac:dyDescent="0.3">
      <c r="A6" s="146" t="s">
        <v>93</v>
      </c>
      <c r="B6" s="146" t="s">
        <v>48</v>
      </c>
      <c r="C6" s="17" t="s">
        <v>11</v>
      </c>
      <c r="D6" s="17">
        <f>SUM(D7:D11)</f>
        <v>4345098730</v>
      </c>
      <c r="E6" s="17">
        <f>SUM(E7:E11)</f>
        <v>6125500616</v>
      </c>
      <c r="F6" s="88">
        <f>SUM(F7:F11)</f>
        <v>8026246711</v>
      </c>
      <c r="G6" s="17">
        <v>2393002276</v>
      </c>
      <c r="H6" s="36"/>
    </row>
    <row r="7" spans="1:11" ht="105.75" customHeight="1" x14ac:dyDescent="0.3">
      <c r="A7" s="147"/>
      <c r="B7" s="147"/>
      <c r="C7" s="17" t="s">
        <v>13</v>
      </c>
      <c r="D7" s="18">
        <v>2789268000</v>
      </c>
      <c r="E7" s="22">
        <v>3776073600</v>
      </c>
      <c r="F7" s="38">
        <v>4904008920</v>
      </c>
      <c r="G7" s="19">
        <f t="shared" ref="G7:G23" si="0">E7-D7</f>
        <v>986805600</v>
      </c>
      <c r="H7" s="37" t="s">
        <v>78</v>
      </c>
    </row>
    <row r="8" spans="1:11" ht="140.25" customHeight="1" x14ac:dyDescent="0.3">
      <c r="A8" s="148"/>
      <c r="B8" s="148"/>
      <c r="C8" s="103" t="s">
        <v>16</v>
      </c>
      <c r="D8" s="104">
        <v>986026800</v>
      </c>
      <c r="E8" s="105">
        <v>1330367360</v>
      </c>
      <c r="F8" s="106">
        <v>1754677360</v>
      </c>
      <c r="G8" s="107">
        <f t="shared" si="0"/>
        <v>344340560</v>
      </c>
      <c r="H8" s="108" t="s">
        <v>79</v>
      </c>
      <c r="K8" t="s">
        <v>54</v>
      </c>
    </row>
    <row r="9" spans="1:11" ht="119.25" customHeight="1" x14ac:dyDescent="0.3">
      <c r="A9" s="99"/>
      <c r="B9" s="99"/>
      <c r="C9" s="17" t="s">
        <v>18</v>
      </c>
      <c r="D9" s="18">
        <v>232439000</v>
      </c>
      <c r="E9" s="23">
        <v>409892800</v>
      </c>
      <c r="F9" s="39">
        <v>532604910</v>
      </c>
      <c r="G9" s="19">
        <f t="shared" si="0"/>
        <v>177453800</v>
      </c>
      <c r="H9" s="28" t="s">
        <v>90</v>
      </c>
    </row>
    <row r="10" spans="1:11" ht="152.25" customHeight="1" x14ac:dyDescent="0.3">
      <c r="A10" s="101"/>
      <c r="B10" s="102"/>
      <c r="C10" s="109" t="s">
        <v>92</v>
      </c>
      <c r="D10" s="110">
        <v>283364930</v>
      </c>
      <c r="E10" s="111">
        <v>529166856</v>
      </c>
      <c r="F10" s="112">
        <v>707455521</v>
      </c>
      <c r="G10" s="113">
        <f t="shared" si="0"/>
        <v>245801926</v>
      </c>
      <c r="H10" s="114" t="s">
        <v>89</v>
      </c>
    </row>
    <row r="11" spans="1:11" ht="90" customHeight="1" x14ac:dyDescent="0.3">
      <c r="A11" s="101"/>
      <c r="B11" s="99"/>
      <c r="C11" s="17" t="s">
        <v>22</v>
      </c>
      <c r="D11" s="18">
        <v>54000000</v>
      </c>
      <c r="E11" s="22">
        <v>80000000</v>
      </c>
      <c r="F11" s="47">
        <v>127500000</v>
      </c>
      <c r="G11" s="19">
        <f t="shared" si="0"/>
        <v>26000000</v>
      </c>
      <c r="H11" s="28" t="s">
        <v>72</v>
      </c>
    </row>
    <row r="12" spans="1:11" x14ac:dyDescent="0.3">
      <c r="A12" s="101"/>
      <c r="B12" s="154" t="s">
        <v>49</v>
      </c>
      <c r="C12" s="17" t="s">
        <v>11</v>
      </c>
      <c r="D12" s="19">
        <v>22800000</v>
      </c>
      <c r="E12" s="27">
        <f>SUM(E13:E15)</f>
        <v>23520000</v>
      </c>
      <c r="F12" s="46">
        <f>SUM(F13:F15)</f>
        <v>21240000</v>
      </c>
      <c r="G12" s="19">
        <f t="shared" si="0"/>
        <v>720000</v>
      </c>
      <c r="H12" s="95"/>
    </row>
    <row r="13" spans="1:11" x14ac:dyDescent="0.3">
      <c r="A13" s="101"/>
      <c r="B13" s="154"/>
      <c r="C13" s="17" t="s">
        <v>24</v>
      </c>
      <c r="D13" s="18">
        <v>6000000</v>
      </c>
      <c r="E13" s="23">
        <v>6000000</v>
      </c>
      <c r="F13" s="39">
        <v>6000000</v>
      </c>
      <c r="G13" s="19">
        <f t="shared" si="0"/>
        <v>0</v>
      </c>
      <c r="H13" s="28" t="s">
        <v>73</v>
      </c>
    </row>
    <row r="14" spans="1:11" x14ac:dyDescent="0.3">
      <c r="A14" s="101"/>
      <c r="B14" s="154"/>
      <c r="C14" s="17" t="s">
        <v>25</v>
      </c>
      <c r="D14" s="18">
        <v>12000000</v>
      </c>
      <c r="E14" s="22">
        <v>12000000</v>
      </c>
      <c r="F14" s="47">
        <v>12000000</v>
      </c>
      <c r="G14" s="19">
        <f t="shared" si="0"/>
        <v>0</v>
      </c>
      <c r="H14" s="28" t="s">
        <v>74</v>
      </c>
    </row>
    <row r="15" spans="1:11" ht="22.5" x14ac:dyDescent="0.3">
      <c r="A15" s="102"/>
      <c r="B15" s="146"/>
      <c r="C15" s="103" t="s">
        <v>26</v>
      </c>
      <c r="D15" s="104">
        <v>4800000</v>
      </c>
      <c r="E15" s="115">
        <f>4800000+720000</f>
        <v>5520000</v>
      </c>
      <c r="F15" s="116">
        <v>3240000</v>
      </c>
      <c r="G15" s="107">
        <f t="shared" si="0"/>
        <v>720000</v>
      </c>
      <c r="H15" s="117" t="s">
        <v>86</v>
      </c>
    </row>
    <row r="16" spans="1:11" ht="22.5" customHeight="1" x14ac:dyDescent="0.3">
      <c r="A16" s="100"/>
      <c r="B16" s="157" t="s">
        <v>27</v>
      </c>
      <c r="C16" s="17" t="s">
        <v>11</v>
      </c>
      <c r="D16" s="19">
        <f>SUM(D17:D25)</f>
        <v>79700000</v>
      </c>
      <c r="E16" s="27">
        <f>SUM(E17:E25)</f>
        <v>131300000</v>
      </c>
      <c r="F16" s="46">
        <f>SUM(F17:F25)</f>
        <v>186071580</v>
      </c>
      <c r="G16" s="19">
        <f t="shared" si="0"/>
        <v>51600000</v>
      </c>
      <c r="H16" s="95"/>
    </row>
    <row r="17" spans="1:8" ht="24.75" customHeight="1" x14ac:dyDescent="0.3">
      <c r="A17" s="101"/>
      <c r="B17" s="158"/>
      <c r="C17" s="93" t="s">
        <v>28</v>
      </c>
      <c r="D17" s="18">
        <v>1200000</v>
      </c>
      <c r="E17" s="24">
        <v>1200000</v>
      </c>
      <c r="F17" s="48"/>
      <c r="G17" s="19">
        <f t="shared" si="0"/>
        <v>0</v>
      </c>
      <c r="H17" s="156" t="s">
        <v>87</v>
      </c>
    </row>
    <row r="18" spans="1:8" ht="58.5" customHeight="1" x14ac:dyDescent="0.3">
      <c r="A18" s="101"/>
      <c r="B18" s="158"/>
      <c r="C18" s="93" t="s">
        <v>91</v>
      </c>
      <c r="D18" s="18">
        <v>19700000</v>
      </c>
      <c r="E18" s="25">
        <v>31700000</v>
      </c>
      <c r="F18" s="38">
        <v>36871580</v>
      </c>
      <c r="G18" s="19">
        <f t="shared" si="0"/>
        <v>12000000</v>
      </c>
      <c r="H18" s="156"/>
    </row>
    <row r="19" spans="1:8" ht="19.5" customHeight="1" x14ac:dyDescent="0.3">
      <c r="A19" s="101"/>
      <c r="B19" s="158"/>
      <c r="C19" s="17" t="s">
        <v>30</v>
      </c>
      <c r="D19" s="18">
        <v>12000000</v>
      </c>
      <c r="E19" s="25">
        <v>12000000</v>
      </c>
      <c r="F19" s="38">
        <v>12000000</v>
      </c>
      <c r="G19" s="19">
        <f t="shared" si="0"/>
        <v>0</v>
      </c>
      <c r="H19" s="96" t="s">
        <v>75</v>
      </c>
    </row>
    <row r="20" spans="1:8" ht="30" customHeight="1" x14ac:dyDescent="0.3">
      <c r="A20" s="102"/>
      <c r="B20" s="159"/>
      <c r="C20" s="17" t="s">
        <v>31</v>
      </c>
      <c r="D20" s="18">
        <v>30000000</v>
      </c>
      <c r="E20" s="25">
        <v>60000000</v>
      </c>
      <c r="F20" s="38">
        <v>120000000</v>
      </c>
      <c r="G20" s="19">
        <f t="shared" si="0"/>
        <v>30000000</v>
      </c>
      <c r="H20" s="96" t="s">
        <v>88</v>
      </c>
    </row>
    <row r="21" spans="1:8" x14ac:dyDescent="0.3">
      <c r="A21" s="100"/>
      <c r="B21" s="157"/>
      <c r="C21" s="118" t="s">
        <v>32</v>
      </c>
      <c r="D21" s="110">
        <v>4800000</v>
      </c>
      <c r="E21" s="119">
        <v>6000000</v>
      </c>
      <c r="F21" s="112">
        <v>6400000</v>
      </c>
      <c r="G21" s="113">
        <f t="shared" si="0"/>
        <v>1200000</v>
      </c>
      <c r="H21" s="120" t="s">
        <v>80</v>
      </c>
    </row>
    <row r="22" spans="1:8" x14ac:dyDescent="0.3">
      <c r="A22" s="101"/>
      <c r="B22" s="158"/>
      <c r="C22" s="17" t="s">
        <v>55</v>
      </c>
      <c r="D22" s="18"/>
      <c r="E22" s="25"/>
      <c r="F22" s="38"/>
      <c r="G22" s="19">
        <f t="shared" si="0"/>
        <v>0</v>
      </c>
      <c r="H22" s="95"/>
    </row>
    <row r="23" spans="1:8" x14ac:dyDescent="0.3">
      <c r="A23" s="101"/>
      <c r="B23" s="158"/>
      <c r="C23" s="17" t="s">
        <v>34</v>
      </c>
      <c r="D23" s="18"/>
      <c r="E23" s="25"/>
      <c r="F23" s="38"/>
      <c r="G23" s="19">
        <f t="shared" si="0"/>
        <v>0</v>
      </c>
      <c r="H23" s="95"/>
    </row>
    <row r="24" spans="1:8" x14ac:dyDescent="0.3">
      <c r="A24" s="101"/>
      <c r="B24" s="158"/>
      <c r="C24" s="17" t="s">
        <v>35</v>
      </c>
      <c r="D24" s="18"/>
      <c r="E24" s="18"/>
      <c r="F24" s="89"/>
      <c r="G24" s="19">
        <v>0</v>
      </c>
      <c r="H24" s="95"/>
    </row>
    <row r="25" spans="1:8" ht="28.5" customHeight="1" x14ac:dyDescent="0.3">
      <c r="A25" s="101"/>
      <c r="B25" s="159"/>
      <c r="C25" s="17" t="s">
        <v>36</v>
      </c>
      <c r="D25" s="18">
        <v>12000000</v>
      </c>
      <c r="E25" s="25">
        <f>8400000+12000000</f>
        <v>20400000</v>
      </c>
      <c r="F25" s="38">
        <v>10800000</v>
      </c>
      <c r="G25" s="19">
        <f t="shared" ref="G25:G31" si="1">E25-D25</f>
        <v>8400000</v>
      </c>
      <c r="H25" s="96" t="s">
        <v>77</v>
      </c>
    </row>
    <row r="26" spans="1:8" x14ac:dyDescent="0.3">
      <c r="A26" s="101"/>
      <c r="B26" s="152" t="s">
        <v>37</v>
      </c>
      <c r="C26" s="17" t="s">
        <v>11</v>
      </c>
      <c r="D26" s="19">
        <f>SUM(D27:D29)</f>
        <v>62400000</v>
      </c>
      <c r="E26" s="25">
        <f>SUM(E27:E29)</f>
        <v>2400000</v>
      </c>
      <c r="F26" s="38">
        <f>SUM(F27:F31)</f>
        <v>270893536</v>
      </c>
      <c r="G26" s="19">
        <f t="shared" si="1"/>
        <v>-60000000</v>
      </c>
      <c r="H26" s="19"/>
    </row>
    <row r="27" spans="1:8" x14ac:dyDescent="0.3">
      <c r="A27" s="101"/>
      <c r="B27" s="152"/>
      <c r="C27" s="17" t="s">
        <v>37</v>
      </c>
      <c r="D27" s="19">
        <v>50000000</v>
      </c>
      <c r="E27" s="25">
        <v>0</v>
      </c>
      <c r="F27" s="38">
        <v>60000000</v>
      </c>
      <c r="G27" s="19">
        <f t="shared" si="1"/>
        <v>-50000000</v>
      </c>
      <c r="H27" s="19"/>
    </row>
    <row r="28" spans="1:8" x14ac:dyDescent="0.3">
      <c r="A28" s="101"/>
      <c r="B28" s="152"/>
      <c r="C28" s="17" t="s">
        <v>38</v>
      </c>
      <c r="D28" s="18">
        <v>10000000</v>
      </c>
      <c r="E28" s="25">
        <v>0</v>
      </c>
      <c r="F28" s="38">
        <v>10000000</v>
      </c>
      <c r="G28" s="19">
        <f t="shared" si="1"/>
        <v>-10000000</v>
      </c>
      <c r="H28" s="19"/>
    </row>
    <row r="29" spans="1:8" x14ac:dyDescent="0.3">
      <c r="A29" s="101"/>
      <c r="B29" s="152"/>
      <c r="C29" s="17" t="s">
        <v>50</v>
      </c>
      <c r="D29" s="18">
        <v>2400000</v>
      </c>
      <c r="E29" s="26">
        <v>2400000</v>
      </c>
      <c r="F29" s="38">
        <v>2400000</v>
      </c>
      <c r="G29" s="19">
        <f t="shared" si="1"/>
        <v>0</v>
      </c>
      <c r="H29" s="19"/>
    </row>
    <row r="30" spans="1:8" x14ac:dyDescent="0.3">
      <c r="A30" s="101"/>
      <c r="B30" s="20" t="s">
        <v>40</v>
      </c>
      <c r="C30" s="17" t="s">
        <v>40</v>
      </c>
      <c r="D30" s="18">
        <v>3600000</v>
      </c>
      <c r="E30" s="26">
        <v>3600000</v>
      </c>
      <c r="F30" s="38">
        <v>3600000</v>
      </c>
      <c r="G30" s="19">
        <f t="shared" si="1"/>
        <v>0</v>
      </c>
      <c r="H30" s="97" t="s">
        <v>76</v>
      </c>
    </row>
    <row r="31" spans="1:8" x14ac:dyDescent="0.3">
      <c r="A31" s="102"/>
      <c r="B31" s="20" t="s">
        <v>41</v>
      </c>
      <c r="C31" s="17" t="s">
        <v>41</v>
      </c>
      <c r="D31" s="18">
        <v>147954089</v>
      </c>
      <c r="E31" s="45">
        <v>121336038</v>
      </c>
      <c r="F31" s="48">
        <v>194893536</v>
      </c>
      <c r="G31" s="19">
        <f t="shared" si="1"/>
        <v>-26618051</v>
      </c>
      <c r="H31" s="29"/>
    </row>
    <row r="32" spans="1:8" x14ac:dyDescent="0.3">
      <c r="C32" s="94"/>
    </row>
  </sheetData>
  <mergeCells count="12">
    <mergeCell ref="A6:A8"/>
    <mergeCell ref="A1:H1"/>
    <mergeCell ref="H3:H4"/>
    <mergeCell ref="B26:B29"/>
    <mergeCell ref="A3:G3"/>
    <mergeCell ref="A5:C5"/>
    <mergeCell ref="B12:B15"/>
    <mergeCell ref="B4:C4"/>
    <mergeCell ref="H17:H18"/>
    <mergeCell ref="B16:B20"/>
    <mergeCell ref="B21:B25"/>
    <mergeCell ref="B6:B8"/>
  </mergeCells>
  <phoneticPr fontId="15" type="noConversion"/>
  <pageMargins left="0.25" right="0.25" top="0.75" bottom="0.75" header="0.3" footer="0.3"/>
  <pageSetup paperSize="9" scale="88" orientation="landscape" r:id="rId1"/>
  <ignoredErrors>
    <ignoredError sqref="D26 E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세입,세출</vt:lpstr>
      <vt:lpstr>세입</vt:lpstr>
      <vt:lpstr>세출내역서</vt:lpstr>
      <vt:lpstr>세출내역서!Print_Area</vt:lpstr>
      <vt:lpstr>세출내역서!Print_Titles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2026-03-18T05:48:33Z</cp:lastPrinted>
  <dcterms:created xsi:type="dcterms:W3CDTF">2023-12-13T05:45:40Z</dcterms:created>
  <dcterms:modified xsi:type="dcterms:W3CDTF">2026-03-18T05:49:50Z</dcterms:modified>
</cp:coreProperties>
</file>